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codeName="ThisWorkbook"/>
  <mc:AlternateContent xmlns:mc="http://schemas.openxmlformats.org/markup-compatibility/2006">
    <mc:Choice Requires="x15">
      <x15ac:absPath xmlns:x15ac="http://schemas.microsoft.com/office/spreadsheetml/2010/11/ac" url="C:\Users\Lenovo\Desktop\สอ.การยางOB\ประกันสุขภาพการยางล่าสุด20-10-61\"/>
    </mc:Choice>
  </mc:AlternateContent>
  <workbookProtection workbookPassword="CA01" lockStructure="1"/>
  <bookViews>
    <workbookView xWindow="0" yWindow="0" windowWidth="24000" windowHeight="9540" tabRatio="705" firstSheet="10" activeTab="11"/>
  </bookViews>
  <sheets>
    <sheet name="12PL+Non-G" sheetId="8" state="hidden" r:id="rId1"/>
    <sheet name="12PL" sheetId="9" state="hidden" r:id="rId2"/>
    <sheet name="WPD01" sheetId="24" state="hidden" r:id="rId3"/>
    <sheet name="WPDD01" sheetId="18" state="hidden" r:id="rId4"/>
    <sheet name="Premium&amp;Maturity" sheetId="6" state="hidden" r:id="rId5"/>
    <sheet name="TABCV(Male)" sheetId="4" state="hidden" r:id="rId6"/>
    <sheet name="TABCV(Female)" sheetId="5" state="hidden" r:id="rId7"/>
    <sheet name="Rate Rider" sheetId="16" state="hidden" r:id="rId8"/>
    <sheet name="cancer" sheetId="26" state="hidden" r:id="rId9"/>
    <sheet name="Cal" sheetId="17" state="hidden" r:id="rId10"/>
    <sheet name="วิธีการใช้งาน" sheetId="21" r:id="rId11"/>
    <sheet name="กรอกข้อมูล" sheetId="1" r:id="rId12"/>
    <sheet name="ตารางแสดงผลประโยชน์" sheetId="23" r:id="rId13"/>
    <sheet name="ผลประโยชน์ (Rider)" sheetId="20" r:id="rId14"/>
    <sheet name="ผลประโยชน์ (cancer)" sheetId="25" r:id="rId15"/>
    <sheet name="สรุปผลประโยชน์" sheetId="19" r:id="rId16"/>
    <sheet name="สรุปผลประโยชน์ (รวมทั้งหมด)" sheetId="14"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a">'[1]Global Assumption'!$D$13</definedName>
    <definedName name="aa">[1]PremiumReport!$A$2</definedName>
    <definedName name="age">'[1]Global Assumption'!$D$13</definedName>
    <definedName name="i">[2]TB_DV!#REF!</definedName>
    <definedName name="m_age">'[1]Global Assumption'!$D$13</definedName>
    <definedName name="Max_Age" localSheetId="7">'[3]Global Assumption'!$D$13</definedName>
    <definedName name="Max_Age" localSheetId="3">'[3]Global Assumption'!$D$13</definedName>
    <definedName name="Max_Age">'[3]Global Assumption'!$D$13</definedName>
    <definedName name="p">'[4]Table Summary'!$B$2</definedName>
    <definedName name="Plan" localSheetId="7">'[5]Table Summary'!$B$2</definedName>
    <definedName name="Plan" localSheetId="3">'[5]Table Summary'!$B$2</definedName>
    <definedName name="Plan">'[6]Table Summary'!$B$2</definedName>
    <definedName name="Premium_Duration">'[7]Global Assumption'!$D$8</definedName>
    <definedName name="_xlnm.Print_Area" localSheetId="12">ตารางแสดงผลประโยชน์!$A$1:$M$69</definedName>
    <definedName name="_xlnm.Print_Area" localSheetId="14">'ผลประโยชน์ (cancer)'!$A$1:$N$44</definedName>
    <definedName name="_xlnm.Print_Area" localSheetId="13">'ผลประโยชน์ (Rider)'!$A$1:$L$48</definedName>
    <definedName name="_xlnm.Print_Area" localSheetId="15">สรุปผลประโยชน์!$A$1:$L$54</definedName>
    <definedName name="_xlnm.Print_Area" localSheetId="16">'สรุปผลประโยชน์ (รวมทั้งหมด)'!$A$1:$L$77</definedName>
    <definedName name="TB_Value" localSheetId="7">#REF!</definedName>
    <definedName name="TB_Value" localSheetId="3">#REF!</definedName>
    <definedName name="TB_Value">#REF!</definedName>
    <definedName name="TBL_Rate_ELI">#REF!</definedName>
    <definedName name="TBL_Rate_SLI">#REF!</definedName>
    <definedName name="TBL_Rate_TR">#REF!</definedName>
    <definedName name="TBL_Rate_WP">#REF!</definedName>
    <definedName name="TBL_Rate_WPD">#REF!</definedName>
    <definedName name="TBL_Rate_WPDD">#REF!</definedName>
    <definedName name="Version" localSheetId="7">[3]PremiumReport!$A$2</definedName>
    <definedName name="Version" localSheetId="3">[3]PremiumReport!$A$2</definedName>
    <definedName name="Version">[3]PremiumReport!$A$2</definedName>
  </definedNames>
  <calcPr calcId="162913"/>
</workbook>
</file>

<file path=xl/calcChain.xml><?xml version="1.0" encoding="utf-8"?>
<calcChain xmlns="http://schemas.openxmlformats.org/spreadsheetml/2006/main">
  <c r="D2" i="23" l="1"/>
  <c r="A1" i="19" s="1"/>
  <c r="A32" i="1"/>
  <c r="A47" i="20"/>
  <c r="A23" i="19"/>
  <c r="A53" i="19" s="1"/>
  <c r="B8" i="23"/>
  <c r="A1" i="1"/>
  <c r="H23" i="19"/>
  <c r="N33" i="19" s="1"/>
  <c r="F33" i="19" s="1"/>
  <c r="H33" i="19" s="1"/>
  <c r="A33" i="1"/>
  <c r="G28" i="1"/>
  <c r="I17" i="1"/>
  <c r="G17" i="1"/>
  <c r="E5" i="1"/>
  <c r="G7" i="1"/>
  <c r="B6" i="17"/>
  <c r="A47" i="17"/>
  <c r="A46" i="17"/>
  <c r="A45" i="17"/>
  <c r="K4" i="25"/>
  <c r="K3" i="20"/>
  <c r="I4" i="25"/>
  <c r="I3" i="20"/>
  <c r="G4" i="25"/>
  <c r="G3" i="20"/>
  <c r="D4" i="25"/>
  <c r="D3" i="20"/>
  <c r="A3" i="20"/>
  <c r="C47" i="17"/>
  <c r="C26" i="1"/>
  <c r="B26" i="1"/>
  <c r="M44" i="25"/>
  <c r="L48" i="20"/>
  <c r="L30" i="25"/>
  <c r="L36" i="25"/>
  <c r="L19" i="25"/>
  <c r="L20" i="25" s="1"/>
  <c r="L8" i="25"/>
  <c r="L6" i="25"/>
  <c r="L23" i="25" s="1"/>
  <c r="L13" i="25"/>
  <c r="B19" i="1"/>
  <c r="C46" i="17"/>
  <c r="C45" i="17"/>
  <c r="L33" i="25"/>
  <c r="C22" i="1"/>
  <c r="C20" i="1"/>
  <c r="B24" i="1"/>
  <c r="A17" i="19"/>
  <c r="K3" i="19"/>
  <c r="L54" i="19"/>
  <c r="C23" i="1"/>
  <c r="L22" i="19"/>
  <c r="I3" i="19"/>
  <c r="G3" i="19"/>
  <c r="F15" i="1"/>
  <c r="B2" i="17"/>
  <c r="I48" i="19"/>
  <c r="A24" i="19"/>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O4" i="17"/>
  <c r="O5" i="17"/>
  <c r="O6" i="17"/>
  <c r="O7" i="17"/>
  <c r="O8" i="17"/>
  <c r="O9" i="17"/>
  <c r="O10" i="17"/>
  <c r="O11" i="17"/>
  <c r="O12" i="17"/>
  <c r="O13" i="17"/>
  <c r="O14" i="17"/>
  <c r="O15" i="17"/>
  <c r="O16" i="17"/>
  <c r="O17" i="17"/>
  <c r="O18" i="17"/>
  <c r="O3" i="17"/>
  <c r="V2" i="6"/>
  <c r="W2" i="6"/>
  <c r="X2" i="6"/>
  <c r="U2" i="6"/>
  <c r="D4" i="23"/>
  <c r="C15" i="23"/>
  <c r="C16" i="23"/>
  <c r="B14" i="23"/>
  <c r="F23" i="19"/>
  <c r="B8" i="9"/>
  <c r="H19" i="1"/>
  <c r="F49" i="14" s="1"/>
  <c r="H49" i="14" s="1"/>
  <c r="O4" i="6"/>
  <c r="P4" i="6"/>
  <c r="Q4" i="6"/>
  <c r="R4" i="6"/>
  <c r="O5" i="6"/>
  <c r="P5" i="6"/>
  <c r="Q5" i="6"/>
  <c r="R5" i="6"/>
  <c r="O6" i="6"/>
  <c r="P6" i="6"/>
  <c r="Q6" i="6"/>
  <c r="R6" i="6"/>
  <c r="O7" i="6"/>
  <c r="P7" i="6"/>
  <c r="Q7" i="6"/>
  <c r="R7" i="6"/>
  <c r="O8" i="6"/>
  <c r="P8" i="6"/>
  <c r="Q8" i="6"/>
  <c r="R8" i="6"/>
  <c r="O9" i="6"/>
  <c r="P9" i="6"/>
  <c r="Q9" i="6"/>
  <c r="R9" i="6"/>
  <c r="O10" i="6"/>
  <c r="P10" i="6"/>
  <c r="Q10" i="6"/>
  <c r="R10" i="6"/>
  <c r="O11" i="6"/>
  <c r="P11" i="6"/>
  <c r="Q11" i="6"/>
  <c r="R11" i="6"/>
  <c r="O12" i="6"/>
  <c r="P12" i="6"/>
  <c r="Q12" i="6"/>
  <c r="R12" i="6"/>
  <c r="O13" i="6"/>
  <c r="P13" i="6"/>
  <c r="Q13" i="6"/>
  <c r="R13" i="6"/>
  <c r="O14" i="6"/>
  <c r="P14" i="6"/>
  <c r="Q14" i="6"/>
  <c r="R14" i="6"/>
  <c r="O15" i="6"/>
  <c r="P15" i="6"/>
  <c r="Q15" i="6"/>
  <c r="R15" i="6"/>
  <c r="O16" i="6"/>
  <c r="P16" i="6"/>
  <c r="Q16" i="6"/>
  <c r="R16" i="6"/>
  <c r="O17" i="6"/>
  <c r="P17" i="6"/>
  <c r="Q17" i="6"/>
  <c r="R17" i="6"/>
  <c r="O18" i="6"/>
  <c r="P18" i="6"/>
  <c r="Q18" i="6"/>
  <c r="R18" i="6"/>
  <c r="O19" i="6"/>
  <c r="P19" i="6"/>
  <c r="Q19" i="6"/>
  <c r="R19" i="6"/>
  <c r="O20" i="6"/>
  <c r="P20" i="6"/>
  <c r="Q20" i="6"/>
  <c r="R20" i="6"/>
  <c r="O21" i="6"/>
  <c r="P21" i="6"/>
  <c r="Q21" i="6"/>
  <c r="R21" i="6"/>
  <c r="O22" i="6"/>
  <c r="P22" i="6"/>
  <c r="Q22" i="6"/>
  <c r="R22" i="6"/>
  <c r="O23" i="6"/>
  <c r="P23" i="6"/>
  <c r="Q23" i="6"/>
  <c r="R23" i="6"/>
  <c r="O24" i="6"/>
  <c r="P24" i="6"/>
  <c r="Q24" i="6"/>
  <c r="R24" i="6"/>
  <c r="O25" i="6"/>
  <c r="P25" i="6"/>
  <c r="Q25" i="6"/>
  <c r="R25" i="6"/>
  <c r="O26" i="6"/>
  <c r="P26" i="6"/>
  <c r="Q26" i="6"/>
  <c r="R26" i="6"/>
  <c r="O27" i="6"/>
  <c r="P27" i="6"/>
  <c r="Q27" i="6"/>
  <c r="R27" i="6"/>
  <c r="O28" i="6"/>
  <c r="P28" i="6"/>
  <c r="Q28" i="6"/>
  <c r="R28" i="6"/>
  <c r="O29" i="6"/>
  <c r="P29" i="6"/>
  <c r="Q29" i="6"/>
  <c r="R29" i="6"/>
  <c r="O30" i="6"/>
  <c r="P30" i="6"/>
  <c r="Q30" i="6"/>
  <c r="R30" i="6"/>
  <c r="O31" i="6"/>
  <c r="P31" i="6"/>
  <c r="Q31" i="6"/>
  <c r="R31" i="6"/>
  <c r="O32" i="6"/>
  <c r="P32" i="6"/>
  <c r="Q32" i="6"/>
  <c r="R32" i="6"/>
  <c r="O33" i="6"/>
  <c r="P33" i="6"/>
  <c r="Q33" i="6"/>
  <c r="R33" i="6"/>
  <c r="O34" i="6"/>
  <c r="P34" i="6"/>
  <c r="Q34" i="6"/>
  <c r="R34" i="6"/>
  <c r="O35" i="6"/>
  <c r="P35" i="6"/>
  <c r="Q35" i="6"/>
  <c r="R35" i="6"/>
  <c r="O36" i="6"/>
  <c r="P36" i="6"/>
  <c r="Q36" i="6"/>
  <c r="R36" i="6"/>
  <c r="O37" i="6"/>
  <c r="P37" i="6"/>
  <c r="Q37" i="6"/>
  <c r="R37" i="6"/>
  <c r="O38" i="6"/>
  <c r="P38" i="6"/>
  <c r="Q38" i="6"/>
  <c r="R38" i="6"/>
  <c r="O39" i="6"/>
  <c r="P39" i="6"/>
  <c r="Q39" i="6"/>
  <c r="R39" i="6"/>
  <c r="O40" i="6"/>
  <c r="P40" i="6"/>
  <c r="Q40" i="6"/>
  <c r="R40" i="6"/>
  <c r="O41" i="6"/>
  <c r="P41" i="6"/>
  <c r="Q41" i="6"/>
  <c r="R41" i="6"/>
  <c r="O42" i="6"/>
  <c r="P42" i="6"/>
  <c r="Q42" i="6"/>
  <c r="R42" i="6"/>
  <c r="O43" i="6"/>
  <c r="P43" i="6"/>
  <c r="Q43" i="6"/>
  <c r="R43" i="6"/>
  <c r="O44" i="6"/>
  <c r="P44" i="6"/>
  <c r="Q44" i="6"/>
  <c r="R44" i="6"/>
  <c r="O45" i="6"/>
  <c r="P45" i="6"/>
  <c r="Q45" i="6"/>
  <c r="R45" i="6"/>
  <c r="O46" i="6"/>
  <c r="P46" i="6"/>
  <c r="Q46" i="6"/>
  <c r="R46" i="6"/>
  <c r="O47" i="6"/>
  <c r="P47" i="6"/>
  <c r="Q47" i="6"/>
  <c r="R47" i="6"/>
  <c r="O48" i="6"/>
  <c r="P48" i="6"/>
  <c r="Q48" i="6"/>
  <c r="R48" i="6"/>
  <c r="O49" i="6"/>
  <c r="P49" i="6"/>
  <c r="Q49" i="6"/>
  <c r="R49" i="6"/>
  <c r="O50" i="6"/>
  <c r="P50" i="6"/>
  <c r="Q50" i="6"/>
  <c r="R50" i="6"/>
  <c r="O51" i="6"/>
  <c r="P51" i="6"/>
  <c r="Q51" i="6"/>
  <c r="R51" i="6"/>
  <c r="O52" i="6"/>
  <c r="P52" i="6"/>
  <c r="Q52" i="6"/>
  <c r="R52" i="6"/>
  <c r="O53" i="6"/>
  <c r="P53" i="6"/>
  <c r="Q53" i="6"/>
  <c r="R53" i="6"/>
  <c r="Q54" i="6"/>
  <c r="R54" i="6"/>
  <c r="Q55" i="6"/>
  <c r="R55" i="6"/>
  <c r="Q56" i="6"/>
  <c r="R56" i="6"/>
  <c r="Q57" i="6"/>
  <c r="R57" i="6"/>
  <c r="Q58" i="6"/>
  <c r="R58" i="6"/>
  <c r="Q59" i="6"/>
  <c r="R59" i="6"/>
  <c r="Q60" i="6"/>
  <c r="R60" i="6"/>
  <c r="Q61" i="6"/>
  <c r="R61" i="6"/>
  <c r="Q62" i="6"/>
  <c r="R62" i="6"/>
  <c r="Q63" i="6"/>
  <c r="R63" i="6"/>
  <c r="Q64" i="6"/>
  <c r="R64" i="6"/>
  <c r="Q65" i="6"/>
  <c r="R65" i="6"/>
  <c r="Q66" i="6"/>
  <c r="R66" i="6"/>
  <c r="Q67" i="6"/>
  <c r="R67" i="6"/>
  <c r="Q68" i="6"/>
  <c r="R68" i="6"/>
  <c r="Q69" i="6"/>
  <c r="R69" i="6"/>
  <c r="Q70" i="6"/>
  <c r="R70" i="6"/>
  <c r="Q71" i="6"/>
  <c r="R71" i="6"/>
  <c r="Q72" i="6"/>
  <c r="R72" i="6"/>
  <c r="Q73" i="6"/>
  <c r="R73" i="6"/>
  <c r="R3" i="6"/>
  <c r="Q3" i="6"/>
  <c r="P3" i="6"/>
  <c r="O3" i="6"/>
  <c r="C13" i="17"/>
  <c r="I28" i="17" s="1"/>
  <c r="A21" i="17"/>
  <c r="B21" i="17"/>
  <c r="B25" i="1"/>
  <c r="D21" i="17" s="1"/>
  <c r="C21" i="17"/>
  <c r="B4" i="17"/>
  <c r="C4" i="17" s="1"/>
  <c r="B3" i="17"/>
  <c r="C3" i="17"/>
  <c r="A13" i="17"/>
  <c r="B43" i="17" s="1"/>
  <c r="A20" i="17"/>
  <c r="B20" i="17"/>
  <c r="E20" i="17"/>
  <c r="C20" i="17"/>
  <c r="C24" i="1"/>
  <c r="A14" i="17"/>
  <c r="C73" i="18"/>
  <c r="C74" i="18"/>
  <c r="C75" i="18"/>
  <c r="C76" i="18"/>
  <c r="C77" i="18"/>
  <c r="C78" i="18"/>
  <c r="C37" i="18"/>
  <c r="C38" i="18"/>
  <c r="C39" i="18"/>
  <c r="C40" i="18"/>
  <c r="C41" i="18"/>
  <c r="C42" i="18"/>
  <c r="B8" i="17"/>
  <c r="B9" i="17"/>
  <c r="A15" i="17"/>
  <c r="E15" i="17"/>
  <c r="E16" i="17"/>
  <c r="B20" i="1"/>
  <c r="D16" i="17" s="1"/>
  <c r="C16" i="17"/>
  <c r="B21" i="1"/>
  <c r="D17" i="17" s="1"/>
  <c r="C17" i="17"/>
  <c r="C18" i="17"/>
  <c r="E18" i="17"/>
  <c r="B22" i="1"/>
  <c r="C19" i="17"/>
  <c r="D19" i="17" s="1"/>
  <c r="G19" i="17" s="1"/>
  <c r="E19" i="17"/>
  <c r="B23" i="1"/>
  <c r="A47" i="1" s="1"/>
  <c r="C25" i="1"/>
  <c r="B5" i="17"/>
  <c r="A36" i="20"/>
  <c r="A35" i="20"/>
  <c r="A34" i="20"/>
  <c r="A33" i="20"/>
  <c r="A23" i="20"/>
  <c r="A24" i="20"/>
  <c r="A25" i="20"/>
  <c r="A26" i="20"/>
  <c r="A27" i="20"/>
  <c r="A28" i="20"/>
  <c r="A29" i="20"/>
  <c r="A30" i="20"/>
  <c r="A31" i="20"/>
  <c r="A32" i="20"/>
  <c r="E17" i="17"/>
  <c r="A22" i="20"/>
  <c r="D3" i="19"/>
  <c r="J49" i="19"/>
  <c r="J50" i="19"/>
  <c r="C21" i="1"/>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A16" i="17"/>
  <c r="A17" i="17"/>
  <c r="A18" i="17"/>
  <c r="A19" i="17"/>
  <c r="K3" i="14"/>
  <c r="I3" i="14"/>
  <c r="G3" i="14"/>
  <c r="D3" i="14"/>
  <c r="J70" i="14"/>
  <c r="E7" i="1"/>
  <c r="E6" i="1"/>
  <c r="F48" i="14"/>
  <c r="L47" i="14"/>
  <c r="J69" i="14"/>
  <c r="I68" i="14"/>
  <c r="A43" i="14"/>
  <c r="V8" i="9"/>
  <c r="V9" i="9"/>
  <c r="V10" i="9"/>
  <c r="A13" i="14"/>
  <c r="BJ8" i="9"/>
  <c r="BJ9" i="9"/>
  <c r="BJ10" i="9"/>
  <c r="BJ11" i="9"/>
  <c r="BJ31" i="9"/>
  <c r="BJ32" i="9"/>
  <c r="BJ33" i="9"/>
  <c r="BJ34" i="9"/>
  <c r="BJ35" i="9"/>
  <c r="BJ36" i="9"/>
  <c r="BJ37" i="9"/>
  <c r="BJ38" i="9"/>
  <c r="BJ39" i="9"/>
  <c r="BJ40" i="9"/>
  <c r="BJ41" i="9"/>
  <c r="BJ42" i="9"/>
  <c r="BJ43" i="9"/>
  <c r="BJ44" i="9"/>
  <c r="BJ45" i="9"/>
  <c r="BJ46" i="9"/>
  <c r="BJ47" i="9"/>
  <c r="BJ48" i="9"/>
  <c r="BJ49" i="9"/>
  <c r="BJ50" i="9"/>
  <c r="BJ51" i="9"/>
  <c r="BJ52" i="9"/>
  <c r="BJ53" i="9"/>
  <c r="BJ54" i="9"/>
  <c r="BJ55" i="9"/>
  <c r="BJ56" i="9"/>
  <c r="BJ57" i="9"/>
  <c r="BJ58" i="9"/>
  <c r="BJ59" i="9"/>
  <c r="BJ60" i="9"/>
  <c r="BJ61" i="9"/>
  <c r="BJ62" i="9"/>
  <c r="BJ63" i="9"/>
  <c r="BJ64" i="9"/>
  <c r="BJ65" i="9"/>
  <c r="BJ66" i="9"/>
  <c r="BJ67" i="9"/>
  <c r="BJ68" i="9"/>
  <c r="BJ69" i="9"/>
  <c r="BJ70" i="9"/>
  <c r="BJ71" i="9"/>
  <c r="BJ72" i="9"/>
  <c r="BJ73" i="9"/>
  <c r="BJ74" i="9"/>
  <c r="BJ75" i="9"/>
  <c r="BJ76" i="9"/>
  <c r="BJ77" i="9"/>
  <c r="BJ78" i="9"/>
  <c r="BJ79" i="9"/>
  <c r="BJ80" i="9"/>
  <c r="BJ81" i="9"/>
  <c r="BJ82" i="9"/>
  <c r="BJ83" i="9"/>
  <c r="BJ84" i="9"/>
  <c r="BJ85" i="9"/>
  <c r="BJ86" i="9"/>
  <c r="BJ87" i="9"/>
  <c r="BJ88" i="9"/>
  <c r="BJ89" i="9"/>
  <c r="BJ90" i="9"/>
  <c r="BI8" i="9"/>
  <c r="BI9" i="9"/>
  <c r="BI10" i="9"/>
  <c r="BI11" i="9"/>
  <c r="BI12" i="9"/>
  <c r="BI13" i="9"/>
  <c r="BI14" i="9"/>
  <c r="BI15" i="9"/>
  <c r="BI16" i="9"/>
  <c r="BI17" i="9"/>
  <c r="BI18" i="9"/>
  <c r="BI19" i="9"/>
  <c r="BI20" i="9"/>
  <c r="BI21" i="9"/>
  <c r="BI22" i="9"/>
  <c r="BI23" i="9"/>
  <c r="BI24" i="9"/>
  <c r="BI25" i="9"/>
  <c r="BI26" i="9"/>
  <c r="BI27" i="9"/>
  <c r="BI28" i="9"/>
  <c r="BI29" i="9"/>
  <c r="BI32" i="9"/>
  <c r="BI33" i="9"/>
  <c r="BI34" i="9"/>
  <c r="BI35" i="9"/>
  <c r="BI36" i="9"/>
  <c r="BI37" i="9"/>
  <c r="BI38" i="9"/>
  <c r="BI39" i="9"/>
  <c r="BI40" i="9"/>
  <c r="BI41" i="9"/>
  <c r="BI42" i="9"/>
  <c r="BI43" i="9"/>
  <c r="BI44" i="9"/>
  <c r="BI45" i="9"/>
  <c r="BI46" i="9"/>
  <c r="BI47" i="9"/>
  <c r="BI48" i="9"/>
  <c r="BI49" i="9"/>
  <c r="BI50" i="9"/>
  <c r="BI51" i="9"/>
  <c r="BI52" i="9"/>
  <c r="BI53" i="9"/>
  <c r="BI54" i="9"/>
  <c r="BI55" i="9"/>
  <c r="BI56" i="9"/>
  <c r="BI57" i="9"/>
  <c r="BI58" i="9"/>
  <c r="BI59" i="9"/>
  <c r="BI60" i="9"/>
  <c r="BI61" i="9"/>
  <c r="BI62" i="9"/>
  <c r="BI63" i="9"/>
  <c r="BI64" i="9"/>
  <c r="BI65" i="9"/>
  <c r="BI66" i="9"/>
  <c r="BI67" i="9"/>
  <c r="BI68" i="9"/>
  <c r="BI69" i="9"/>
  <c r="BI70" i="9"/>
  <c r="BI71" i="9"/>
  <c r="BI72" i="9"/>
  <c r="BI73" i="9"/>
  <c r="BI74" i="9"/>
  <c r="BI75" i="9"/>
  <c r="BI76" i="9"/>
  <c r="BI77" i="9"/>
  <c r="BI78" i="9"/>
  <c r="BI79" i="9"/>
  <c r="BI80" i="9"/>
  <c r="BI81" i="9"/>
  <c r="BI82" i="9"/>
  <c r="BI83" i="9"/>
  <c r="BI84" i="9"/>
  <c r="BI85" i="9"/>
  <c r="BI86" i="9"/>
  <c r="BI87" i="9"/>
  <c r="BI88" i="9"/>
  <c r="BI89" i="9"/>
  <c r="BI90" i="9"/>
  <c r="BH8" i="9"/>
  <c r="BH9" i="9"/>
  <c r="BH10" i="9"/>
  <c r="BH11" i="9"/>
  <c r="BH33" i="9"/>
  <c r="BH34" i="9"/>
  <c r="BH35" i="9"/>
  <c r="BH36" i="9"/>
  <c r="BH37" i="9"/>
  <c r="BH38" i="9"/>
  <c r="BH39" i="9"/>
  <c r="BH40" i="9"/>
  <c r="BH41" i="9"/>
  <c r="BH42" i="9"/>
  <c r="BH43" i="9"/>
  <c r="BH44" i="9"/>
  <c r="BH45" i="9"/>
  <c r="BH46" i="9"/>
  <c r="BH47" i="9"/>
  <c r="BH48" i="9"/>
  <c r="BH49" i="9"/>
  <c r="BH50" i="9"/>
  <c r="BH51" i="9"/>
  <c r="BH52" i="9"/>
  <c r="BH53" i="9"/>
  <c r="BH54" i="9"/>
  <c r="BH55" i="9"/>
  <c r="BH56" i="9"/>
  <c r="BH57" i="9"/>
  <c r="BH58" i="9"/>
  <c r="BH59" i="9"/>
  <c r="BH60" i="9"/>
  <c r="BH61" i="9"/>
  <c r="BH62" i="9"/>
  <c r="BH63" i="9"/>
  <c r="BH64" i="9"/>
  <c r="BH65" i="9"/>
  <c r="BH66" i="9"/>
  <c r="BH67" i="9"/>
  <c r="BH68" i="9"/>
  <c r="BH69" i="9"/>
  <c r="BH70" i="9"/>
  <c r="BH71" i="9"/>
  <c r="BH72" i="9"/>
  <c r="BH73" i="9"/>
  <c r="BH74" i="9"/>
  <c r="BH75" i="9"/>
  <c r="BH76" i="9"/>
  <c r="BH77" i="9"/>
  <c r="BH78" i="9"/>
  <c r="BH79" i="9"/>
  <c r="BH80" i="9"/>
  <c r="BH81" i="9"/>
  <c r="BH82" i="9"/>
  <c r="BH83" i="9"/>
  <c r="BH84" i="9"/>
  <c r="BH85" i="9"/>
  <c r="BH86" i="9"/>
  <c r="BH87" i="9"/>
  <c r="BH88" i="9"/>
  <c r="BH89" i="9"/>
  <c r="BH90" i="9"/>
  <c r="BG8" i="9"/>
  <c r="BG9" i="9"/>
  <c r="BG10" i="9"/>
  <c r="BG11" i="9"/>
  <c r="BG12" i="9"/>
  <c r="BG13" i="9"/>
  <c r="BG14" i="9"/>
  <c r="BG15" i="9"/>
  <c r="BG16" i="9"/>
  <c r="BG17" i="9"/>
  <c r="BG18" i="9"/>
  <c r="BG19" i="9"/>
  <c r="BG20" i="9"/>
  <c r="BG21" i="9"/>
  <c r="BG22" i="9"/>
  <c r="BG23" i="9"/>
  <c r="BG34" i="9"/>
  <c r="BG35" i="9"/>
  <c r="BG36" i="9"/>
  <c r="BG37" i="9"/>
  <c r="BG38" i="9"/>
  <c r="BG39" i="9"/>
  <c r="BG40" i="9"/>
  <c r="BG41" i="9"/>
  <c r="BG42" i="9"/>
  <c r="BG43" i="9"/>
  <c r="BG44" i="9"/>
  <c r="BG45" i="9"/>
  <c r="BG46" i="9"/>
  <c r="BG47" i="9"/>
  <c r="BG48" i="9"/>
  <c r="BG49" i="9"/>
  <c r="BG50" i="9"/>
  <c r="BG51" i="9"/>
  <c r="BG52" i="9"/>
  <c r="BG53" i="9"/>
  <c r="BG54" i="9"/>
  <c r="BG55" i="9"/>
  <c r="BG56" i="9"/>
  <c r="BG57" i="9"/>
  <c r="BG58" i="9"/>
  <c r="BG59" i="9"/>
  <c r="BG60" i="9"/>
  <c r="BG61" i="9"/>
  <c r="BG62" i="9"/>
  <c r="BG63" i="9"/>
  <c r="BG64" i="9"/>
  <c r="BG65" i="9"/>
  <c r="BG66" i="9"/>
  <c r="BG67" i="9"/>
  <c r="BG68" i="9"/>
  <c r="BG69" i="9"/>
  <c r="BG70" i="9"/>
  <c r="BG71" i="9"/>
  <c r="BG72" i="9"/>
  <c r="BG73" i="9"/>
  <c r="BG74" i="9"/>
  <c r="BG75" i="9"/>
  <c r="BG76" i="9"/>
  <c r="BG77" i="9"/>
  <c r="BG78" i="9"/>
  <c r="BG79" i="9"/>
  <c r="BG80" i="9"/>
  <c r="BG81" i="9"/>
  <c r="BG82" i="9"/>
  <c r="BG83" i="9"/>
  <c r="BG84" i="9"/>
  <c r="BG85" i="9"/>
  <c r="BG86" i="9"/>
  <c r="BG87" i="9"/>
  <c r="BG88" i="9"/>
  <c r="BG89" i="9"/>
  <c r="BG90" i="9"/>
  <c r="BF8" i="9"/>
  <c r="BF9" i="9"/>
  <c r="BF10" i="9"/>
  <c r="BF11" i="9"/>
  <c r="BF12" i="9"/>
  <c r="BF13" i="9"/>
  <c r="BF14" i="9"/>
  <c r="BF15" i="9"/>
  <c r="BF16" i="9"/>
  <c r="BF17" i="9"/>
  <c r="BF18" i="9"/>
  <c r="BF19" i="9"/>
  <c r="BF20" i="9"/>
  <c r="BF21" i="9"/>
  <c r="BF22" i="9"/>
  <c r="BF23" i="9"/>
  <c r="BF24" i="9"/>
  <c r="BF25" i="9"/>
  <c r="BF26" i="9"/>
  <c r="BF27" i="9"/>
  <c r="BF28" i="9"/>
  <c r="BF29" i="9"/>
  <c r="BF30" i="9"/>
  <c r="BF31" i="9"/>
  <c r="BF32" i="9"/>
  <c r="BF33" i="9"/>
  <c r="BF34" i="9"/>
  <c r="BF35" i="9"/>
  <c r="BF36" i="9"/>
  <c r="BF37" i="9"/>
  <c r="BF38" i="9"/>
  <c r="BF39" i="9"/>
  <c r="BF40" i="9"/>
  <c r="BF41" i="9"/>
  <c r="BF42" i="9"/>
  <c r="BF43" i="9"/>
  <c r="BF44" i="9"/>
  <c r="BF45" i="9"/>
  <c r="BF46" i="9"/>
  <c r="BF47" i="9"/>
  <c r="BF48" i="9"/>
  <c r="BF49" i="9"/>
  <c r="BF50" i="9"/>
  <c r="BF51" i="9"/>
  <c r="BF52" i="9"/>
  <c r="BF53" i="9"/>
  <c r="BF54" i="9"/>
  <c r="BF55" i="9"/>
  <c r="BF56" i="9"/>
  <c r="BF57" i="9"/>
  <c r="BF58" i="9"/>
  <c r="BF59" i="9"/>
  <c r="BF60" i="9"/>
  <c r="BF61" i="9"/>
  <c r="BF62" i="9"/>
  <c r="BF63" i="9"/>
  <c r="BF64" i="9"/>
  <c r="BF65" i="9"/>
  <c r="BF66" i="9"/>
  <c r="BF67" i="9"/>
  <c r="BF68" i="9"/>
  <c r="BF69" i="9"/>
  <c r="BF70" i="9"/>
  <c r="BF71" i="9"/>
  <c r="BF72" i="9"/>
  <c r="BF73" i="9"/>
  <c r="BF74" i="9"/>
  <c r="BF75" i="9"/>
  <c r="BF76" i="9"/>
  <c r="BF77" i="9"/>
  <c r="BF78" i="9"/>
  <c r="BF79" i="9"/>
  <c r="BF80" i="9"/>
  <c r="BF81" i="9"/>
  <c r="BF82" i="9"/>
  <c r="BF83" i="9"/>
  <c r="BF84" i="9"/>
  <c r="BF85" i="9"/>
  <c r="BF86" i="9"/>
  <c r="BF87" i="9"/>
  <c r="BF88" i="9"/>
  <c r="BF89" i="9"/>
  <c r="BF90" i="9"/>
  <c r="BE8" i="9"/>
  <c r="BE9" i="9"/>
  <c r="BE10" i="9"/>
  <c r="BE36" i="9"/>
  <c r="BE37" i="9"/>
  <c r="BE38" i="9"/>
  <c r="BE39" i="9"/>
  <c r="BE40" i="9"/>
  <c r="BE41" i="9"/>
  <c r="BE42" i="9"/>
  <c r="BE43" i="9"/>
  <c r="BE44" i="9"/>
  <c r="BE45" i="9"/>
  <c r="BE46" i="9"/>
  <c r="BE47" i="9"/>
  <c r="BE48" i="9"/>
  <c r="BE49" i="9"/>
  <c r="BE50" i="9"/>
  <c r="BE51" i="9"/>
  <c r="BE52" i="9"/>
  <c r="BE53" i="9"/>
  <c r="BE54" i="9"/>
  <c r="BE55" i="9"/>
  <c r="BE56" i="9"/>
  <c r="BE57" i="9"/>
  <c r="BE58" i="9"/>
  <c r="BE59" i="9"/>
  <c r="BE60" i="9"/>
  <c r="BE61" i="9"/>
  <c r="BE62" i="9"/>
  <c r="BE63" i="9"/>
  <c r="BE64" i="9"/>
  <c r="BE65" i="9"/>
  <c r="BE66" i="9"/>
  <c r="BE67" i="9"/>
  <c r="BE68" i="9"/>
  <c r="BE69" i="9"/>
  <c r="BE70" i="9"/>
  <c r="BE71" i="9"/>
  <c r="BE72" i="9"/>
  <c r="BE73" i="9"/>
  <c r="BE74" i="9"/>
  <c r="BE75" i="9"/>
  <c r="BE76" i="9"/>
  <c r="BE77" i="9"/>
  <c r="BE78" i="9"/>
  <c r="BE79" i="9"/>
  <c r="BE80" i="9"/>
  <c r="BE81" i="9"/>
  <c r="BE82" i="9"/>
  <c r="BE83" i="9"/>
  <c r="BE84" i="9"/>
  <c r="BE85" i="9"/>
  <c r="BE86" i="9"/>
  <c r="BE87" i="9"/>
  <c r="BE88" i="9"/>
  <c r="BE89" i="9"/>
  <c r="BE90" i="9"/>
  <c r="BD8" i="9"/>
  <c r="BD9" i="9"/>
  <c r="BD10" i="9"/>
  <c r="BD11" i="9"/>
  <c r="BD12" i="9"/>
  <c r="BD13" i="9"/>
  <c r="BD14" i="9"/>
  <c r="BD15" i="9"/>
  <c r="BD16" i="9"/>
  <c r="BD17" i="9"/>
  <c r="BD18" i="9"/>
  <c r="BD37" i="9"/>
  <c r="BD38" i="9"/>
  <c r="BD39" i="9"/>
  <c r="BD40" i="9"/>
  <c r="BD41" i="9"/>
  <c r="BD42" i="9"/>
  <c r="BD43" i="9"/>
  <c r="BD44" i="9"/>
  <c r="BD45" i="9"/>
  <c r="BD46" i="9"/>
  <c r="BD47" i="9"/>
  <c r="BD48" i="9"/>
  <c r="BD49" i="9"/>
  <c r="BD50" i="9"/>
  <c r="BD51" i="9"/>
  <c r="BD52" i="9"/>
  <c r="BD53" i="9"/>
  <c r="BD54" i="9"/>
  <c r="BD55" i="9"/>
  <c r="BD56" i="9"/>
  <c r="BD57" i="9"/>
  <c r="BD58" i="9"/>
  <c r="BD59" i="9"/>
  <c r="BD60" i="9"/>
  <c r="BD61" i="9"/>
  <c r="BD62" i="9"/>
  <c r="BD63" i="9"/>
  <c r="BD64" i="9"/>
  <c r="BD65" i="9"/>
  <c r="BD66" i="9"/>
  <c r="BD67" i="9"/>
  <c r="BD68" i="9"/>
  <c r="BD69" i="9"/>
  <c r="BD70" i="9"/>
  <c r="BD71" i="9"/>
  <c r="BD72" i="9"/>
  <c r="BD73" i="9"/>
  <c r="BD74" i="9"/>
  <c r="BD75" i="9"/>
  <c r="BD76" i="9"/>
  <c r="BD77" i="9"/>
  <c r="BD78" i="9"/>
  <c r="BD79" i="9"/>
  <c r="BD80" i="9"/>
  <c r="BD81" i="9"/>
  <c r="BD82" i="9"/>
  <c r="BD83" i="9"/>
  <c r="BD84" i="9"/>
  <c r="BD85" i="9"/>
  <c r="BD86" i="9"/>
  <c r="BD87" i="9"/>
  <c r="BD88" i="9"/>
  <c r="BD89" i="9"/>
  <c r="BD90" i="9"/>
  <c r="BC8" i="9"/>
  <c r="BC9" i="9"/>
  <c r="BC10" i="9"/>
  <c r="BC38" i="9"/>
  <c r="BC39" i="9"/>
  <c r="BC40" i="9"/>
  <c r="BC41" i="9"/>
  <c r="BC42" i="9"/>
  <c r="BC43" i="9"/>
  <c r="BC44" i="9"/>
  <c r="BC45" i="9"/>
  <c r="BC46" i="9"/>
  <c r="BC47" i="9"/>
  <c r="BC48" i="9"/>
  <c r="BC49" i="9"/>
  <c r="BC50" i="9"/>
  <c r="BC51" i="9"/>
  <c r="BC52" i="9"/>
  <c r="BC53" i="9"/>
  <c r="BC54" i="9"/>
  <c r="BC55" i="9"/>
  <c r="BC56" i="9"/>
  <c r="BC57" i="9"/>
  <c r="BC58" i="9"/>
  <c r="BC59" i="9"/>
  <c r="BC60" i="9"/>
  <c r="BC61" i="9"/>
  <c r="BC62" i="9"/>
  <c r="BC63" i="9"/>
  <c r="BC64" i="9"/>
  <c r="BC65" i="9"/>
  <c r="BC66" i="9"/>
  <c r="BC67" i="9"/>
  <c r="BC68" i="9"/>
  <c r="BC69" i="9"/>
  <c r="BC70" i="9"/>
  <c r="BC71" i="9"/>
  <c r="BC72" i="9"/>
  <c r="BC73" i="9"/>
  <c r="BC74" i="9"/>
  <c r="BC75" i="9"/>
  <c r="BC76" i="9"/>
  <c r="BC77" i="9"/>
  <c r="BC78" i="9"/>
  <c r="BC79" i="9"/>
  <c r="BC80" i="9"/>
  <c r="BC81" i="9"/>
  <c r="BC82" i="9"/>
  <c r="BC83" i="9"/>
  <c r="BC84" i="9"/>
  <c r="BC85" i="9"/>
  <c r="BC86" i="9"/>
  <c r="BC87" i="9"/>
  <c r="BC88" i="9"/>
  <c r="BC89" i="9"/>
  <c r="BC90" i="9"/>
  <c r="BB8" i="9"/>
  <c r="BB9" i="9"/>
  <c r="BB10" i="9"/>
  <c r="BB11" i="9"/>
  <c r="BB39" i="9"/>
  <c r="BB40" i="9"/>
  <c r="BB41" i="9"/>
  <c r="BB42" i="9"/>
  <c r="BB43" i="9"/>
  <c r="BB44" i="9"/>
  <c r="BB45" i="9"/>
  <c r="BB46" i="9"/>
  <c r="BB47" i="9"/>
  <c r="BB48" i="9"/>
  <c r="BB49" i="9"/>
  <c r="BB50" i="9"/>
  <c r="BB51" i="9"/>
  <c r="BB52" i="9"/>
  <c r="BB53" i="9"/>
  <c r="BB54" i="9"/>
  <c r="BB55" i="9"/>
  <c r="BB56" i="9"/>
  <c r="BB57" i="9"/>
  <c r="BB58" i="9"/>
  <c r="BB59" i="9"/>
  <c r="BB60" i="9"/>
  <c r="BB61" i="9"/>
  <c r="BB62" i="9"/>
  <c r="BB63" i="9"/>
  <c r="BB64" i="9"/>
  <c r="BB65" i="9"/>
  <c r="BB66" i="9"/>
  <c r="BB67" i="9"/>
  <c r="BB68" i="9"/>
  <c r="BB69" i="9"/>
  <c r="BB70" i="9"/>
  <c r="BB71" i="9"/>
  <c r="BB72" i="9"/>
  <c r="BB73" i="9"/>
  <c r="BB74" i="9"/>
  <c r="BB75" i="9"/>
  <c r="BB76" i="9"/>
  <c r="BB77" i="9"/>
  <c r="BB78" i="9"/>
  <c r="BB79" i="9"/>
  <c r="BB80" i="9"/>
  <c r="BB81" i="9"/>
  <c r="BB82" i="9"/>
  <c r="BB83" i="9"/>
  <c r="BB84" i="9"/>
  <c r="BB85" i="9"/>
  <c r="BB86" i="9"/>
  <c r="BB87" i="9"/>
  <c r="BB88" i="9"/>
  <c r="BB89" i="9"/>
  <c r="BB90"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7" i="9"/>
  <c r="BA68" i="9"/>
  <c r="BA69" i="9"/>
  <c r="BA70" i="9"/>
  <c r="BA71" i="9"/>
  <c r="BA72" i="9"/>
  <c r="BA73" i="9"/>
  <c r="BA74" i="9"/>
  <c r="BA75" i="9"/>
  <c r="BA76" i="9"/>
  <c r="BA77" i="9"/>
  <c r="BA78" i="9"/>
  <c r="BA79" i="9"/>
  <c r="BA80" i="9"/>
  <c r="BA81" i="9"/>
  <c r="BA82" i="9"/>
  <c r="BA83" i="9"/>
  <c r="BA84" i="9"/>
  <c r="BA85" i="9"/>
  <c r="BA86" i="9"/>
  <c r="BA87" i="9"/>
  <c r="BA88" i="9"/>
  <c r="BA89" i="9"/>
  <c r="BA90" i="9"/>
  <c r="AZ8" i="9"/>
  <c r="AZ9"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Y8" i="9"/>
  <c r="AY9" i="9"/>
  <c r="AY10" i="9"/>
  <c r="AY42" i="9"/>
  <c r="AY43" i="9"/>
  <c r="AY44" i="9"/>
  <c r="AY45" i="9"/>
  <c r="AY46" i="9"/>
  <c r="AY47" i="9"/>
  <c r="AY48" i="9"/>
  <c r="AY49" i="9"/>
  <c r="AY50" i="9"/>
  <c r="AY51" i="9"/>
  <c r="AY52" i="9"/>
  <c r="AY53" i="9"/>
  <c r="AY54" i="9"/>
  <c r="AY55" i="9"/>
  <c r="AY56" i="9"/>
  <c r="AY57" i="9"/>
  <c r="AY58" i="9"/>
  <c r="AY59" i="9"/>
  <c r="AY60" i="9"/>
  <c r="AY61" i="9"/>
  <c r="AY62" i="9"/>
  <c r="AY63" i="9"/>
  <c r="AY64" i="9"/>
  <c r="AY65" i="9"/>
  <c r="AY66" i="9"/>
  <c r="AY67" i="9"/>
  <c r="AY68" i="9"/>
  <c r="AY69" i="9"/>
  <c r="AY70" i="9"/>
  <c r="AY71" i="9"/>
  <c r="AY72" i="9"/>
  <c r="AY73" i="9"/>
  <c r="AY74" i="9"/>
  <c r="AY75" i="9"/>
  <c r="AY76" i="9"/>
  <c r="AY77" i="9"/>
  <c r="AY78" i="9"/>
  <c r="AY79" i="9"/>
  <c r="AY80" i="9"/>
  <c r="AY81" i="9"/>
  <c r="AY82" i="9"/>
  <c r="AY83" i="9"/>
  <c r="AY84" i="9"/>
  <c r="AY85" i="9"/>
  <c r="AY86" i="9"/>
  <c r="AY87" i="9"/>
  <c r="AY88" i="9"/>
  <c r="AY89" i="9"/>
  <c r="AY90" i="9"/>
  <c r="AX8" i="9"/>
  <c r="AX9" i="9"/>
  <c r="AX43" i="9"/>
  <c r="AX44" i="9"/>
  <c r="AX45" i="9"/>
  <c r="AX46" i="9"/>
  <c r="AX47" i="9"/>
  <c r="AX48" i="9"/>
  <c r="AX49" i="9"/>
  <c r="AX50" i="9"/>
  <c r="AX51" i="9"/>
  <c r="AX52" i="9"/>
  <c r="AX53" i="9"/>
  <c r="AX54" i="9"/>
  <c r="AX55" i="9"/>
  <c r="AX56" i="9"/>
  <c r="AX57" i="9"/>
  <c r="AX58" i="9"/>
  <c r="AX59" i="9"/>
  <c r="AX60" i="9"/>
  <c r="AX61" i="9"/>
  <c r="AX62" i="9"/>
  <c r="AX63" i="9"/>
  <c r="AX64" i="9"/>
  <c r="AX65" i="9"/>
  <c r="AX66" i="9"/>
  <c r="AX67" i="9"/>
  <c r="AX68" i="9"/>
  <c r="AX69" i="9"/>
  <c r="AX70" i="9"/>
  <c r="AX71" i="9"/>
  <c r="AX72" i="9"/>
  <c r="AX73" i="9"/>
  <c r="AX74" i="9"/>
  <c r="AX75" i="9"/>
  <c r="AX76" i="9"/>
  <c r="AX77" i="9"/>
  <c r="AX78" i="9"/>
  <c r="AX79" i="9"/>
  <c r="AX80" i="9"/>
  <c r="AX81" i="9"/>
  <c r="AX82" i="9"/>
  <c r="AX83" i="9"/>
  <c r="AX84" i="9"/>
  <c r="AX85" i="9"/>
  <c r="AX86" i="9"/>
  <c r="AX87" i="9"/>
  <c r="AX88" i="9"/>
  <c r="AX89" i="9"/>
  <c r="AX90" i="9"/>
  <c r="AW8" i="9"/>
  <c r="AW9" i="9"/>
  <c r="AW10" i="9"/>
  <c r="AW44" i="9"/>
  <c r="AW45" i="9"/>
  <c r="AW46" i="9"/>
  <c r="AW47" i="9"/>
  <c r="AW48" i="9"/>
  <c r="AW49" i="9"/>
  <c r="AW50" i="9"/>
  <c r="AW51" i="9"/>
  <c r="AW52" i="9"/>
  <c r="AW53" i="9"/>
  <c r="AW54" i="9"/>
  <c r="AW55" i="9"/>
  <c r="AW56" i="9"/>
  <c r="AW57" i="9"/>
  <c r="AW58" i="9"/>
  <c r="AW59" i="9"/>
  <c r="AW60" i="9"/>
  <c r="AW61" i="9"/>
  <c r="AW62" i="9"/>
  <c r="AW63" i="9"/>
  <c r="AW64" i="9"/>
  <c r="AW65" i="9"/>
  <c r="AW66" i="9"/>
  <c r="AW67" i="9"/>
  <c r="AW68" i="9"/>
  <c r="AW69" i="9"/>
  <c r="AW70" i="9"/>
  <c r="AW71" i="9"/>
  <c r="AW72" i="9"/>
  <c r="AW73" i="9"/>
  <c r="AW74" i="9"/>
  <c r="AW75" i="9"/>
  <c r="AW76" i="9"/>
  <c r="AW77" i="9"/>
  <c r="AW78" i="9"/>
  <c r="AW79" i="9"/>
  <c r="AW80" i="9"/>
  <c r="AW81" i="9"/>
  <c r="AW82" i="9"/>
  <c r="AW83" i="9"/>
  <c r="AW84" i="9"/>
  <c r="AW85" i="9"/>
  <c r="AW86" i="9"/>
  <c r="AW87" i="9"/>
  <c r="AW88" i="9"/>
  <c r="AW89" i="9"/>
  <c r="AW90" i="9"/>
  <c r="AV8" i="9"/>
  <c r="AV9" i="9"/>
  <c r="AV45" i="9"/>
  <c r="AV46" i="9"/>
  <c r="AV47" i="9"/>
  <c r="AV48" i="9"/>
  <c r="AV49" i="9"/>
  <c r="AV50" i="9"/>
  <c r="AV51" i="9"/>
  <c r="AV52" i="9"/>
  <c r="AV53" i="9"/>
  <c r="AV54" i="9"/>
  <c r="AV55" i="9"/>
  <c r="AV56" i="9"/>
  <c r="AV57" i="9"/>
  <c r="AV58" i="9"/>
  <c r="AV59" i="9"/>
  <c r="AV60" i="9"/>
  <c r="AV61" i="9"/>
  <c r="AV62" i="9"/>
  <c r="AV63" i="9"/>
  <c r="AV64" i="9"/>
  <c r="AV65" i="9"/>
  <c r="AV66" i="9"/>
  <c r="AV67" i="9"/>
  <c r="AV68" i="9"/>
  <c r="AV69" i="9"/>
  <c r="AV70" i="9"/>
  <c r="AV71" i="9"/>
  <c r="AV72" i="9"/>
  <c r="AV73" i="9"/>
  <c r="AV74" i="9"/>
  <c r="AV75" i="9"/>
  <c r="AV76" i="9"/>
  <c r="AV77" i="9"/>
  <c r="AV78" i="9"/>
  <c r="AV79" i="9"/>
  <c r="AV80" i="9"/>
  <c r="AV81" i="9"/>
  <c r="AV82" i="9"/>
  <c r="AV83" i="9"/>
  <c r="AV84" i="9"/>
  <c r="AV85" i="9"/>
  <c r="AV86" i="9"/>
  <c r="AV87" i="9"/>
  <c r="AV88" i="9"/>
  <c r="AV89" i="9"/>
  <c r="AV90" i="9"/>
  <c r="AU8" i="9"/>
  <c r="AU9" i="9"/>
  <c r="AU46" i="9"/>
  <c r="AU47" i="9"/>
  <c r="AU48" i="9"/>
  <c r="AU49" i="9"/>
  <c r="AU50" i="9"/>
  <c r="AU51" i="9"/>
  <c r="AU52" i="9"/>
  <c r="AU53" i="9"/>
  <c r="AU54" i="9"/>
  <c r="AU55" i="9"/>
  <c r="AU56" i="9"/>
  <c r="AU57" i="9"/>
  <c r="AU58" i="9"/>
  <c r="AU59" i="9"/>
  <c r="AU60" i="9"/>
  <c r="AU61" i="9"/>
  <c r="AU62" i="9"/>
  <c r="AU63" i="9"/>
  <c r="AU64" i="9"/>
  <c r="AU65" i="9"/>
  <c r="AU66" i="9"/>
  <c r="AU67" i="9"/>
  <c r="AU68" i="9"/>
  <c r="AU69" i="9"/>
  <c r="AU70" i="9"/>
  <c r="AU71" i="9"/>
  <c r="AU72" i="9"/>
  <c r="AU73" i="9"/>
  <c r="AU74" i="9"/>
  <c r="AU75" i="9"/>
  <c r="AU76" i="9"/>
  <c r="AU77" i="9"/>
  <c r="AU78" i="9"/>
  <c r="AU79" i="9"/>
  <c r="AU80" i="9"/>
  <c r="AU81" i="9"/>
  <c r="AU82" i="9"/>
  <c r="AU83" i="9"/>
  <c r="AU84" i="9"/>
  <c r="AU85" i="9"/>
  <c r="AU86" i="9"/>
  <c r="AU87" i="9"/>
  <c r="AU88" i="9"/>
  <c r="AU89" i="9"/>
  <c r="AU90" i="9"/>
  <c r="AT8" i="9"/>
  <c r="AT9" i="9"/>
  <c r="AT10" i="9"/>
  <c r="AT11" i="9"/>
  <c r="AT12" i="9"/>
  <c r="AT13" i="9"/>
  <c r="AT14" i="9"/>
  <c r="AT15" i="9"/>
  <c r="AT47" i="9"/>
  <c r="AT48" i="9"/>
  <c r="AT49" i="9"/>
  <c r="AT50" i="9"/>
  <c r="AT51" i="9"/>
  <c r="AT52" i="9"/>
  <c r="AT53" i="9"/>
  <c r="AT54" i="9"/>
  <c r="AT55" i="9"/>
  <c r="AT56" i="9"/>
  <c r="AT57" i="9"/>
  <c r="AT58" i="9"/>
  <c r="AT59" i="9"/>
  <c r="AT60" i="9"/>
  <c r="AT61" i="9"/>
  <c r="AT62" i="9"/>
  <c r="AT63" i="9"/>
  <c r="AT64" i="9"/>
  <c r="AT65" i="9"/>
  <c r="AT66" i="9"/>
  <c r="AT67" i="9"/>
  <c r="AT68" i="9"/>
  <c r="AT69" i="9"/>
  <c r="AT70" i="9"/>
  <c r="AT71" i="9"/>
  <c r="AT72" i="9"/>
  <c r="AT73" i="9"/>
  <c r="AT74" i="9"/>
  <c r="AT75" i="9"/>
  <c r="AT76" i="9"/>
  <c r="AT77" i="9"/>
  <c r="AT78" i="9"/>
  <c r="AT79" i="9"/>
  <c r="AT80" i="9"/>
  <c r="AT81" i="9"/>
  <c r="AT82" i="9"/>
  <c r="AT83" i="9"/>
  <c r="AT84" i="9"/>
  <c r="AT85" i="9"/>
  <c r="AT86" i="9"/>
  <c r="AT87" i="9"/>
  <c r="AT88" i="9"/>
  <c r="AT89" i="9"/>
  <c r="AT90" i="9"/>
  <c r="AS8" i="9"/>
  <c r="AS9" i="9"/>
  <c r="AS10" i="9"/>
  <c r="AS48" i="9"/>
  <c r="AS49" i="9"/>
  <c r="AS50" i="9"/>
  <c r="AS51" i="9"/>
  <c r="AS52" i="9"/>
  <c r="AS53" i="9"/>
  <c r="AS54" i="9"/>
  <c r="AS55" i="9"/>
  <c r="AS56" i="9"/>
  <c r="AS57" i="9"/>
  <c r="AS58" i="9"/>
  <c r="AS59" i="9"/>
  <c r="AS60" i="9"/>
  <c r="AS61" i="9"/>
  <c r="AS62" i="9"/>
  <c r="AS63" i="9"/>
  <c r="AS64" i="9"/>
  <c r="AS65" i="9"/>
  <c r="AS66" i="9"/>
  <c r="AS67" i="9"/>
  <c r="AS68" i="9"/>
  <c r="AS69" i="9"/>
  <c r="AS70" i="9"/>
  <c r="AS71" i="9"/>
  <c r="AS72" i="9"/>
  <c r="AS73" i="9"/>
  <c r="AS74" i="9"/>
  <c r="AS75" i="9"/>
  <c r="AS76" i="9"/>
  <c r="AS77" i="9"/>
  <c r="AS78" i="9"/>
  <c r="AS79" i="9"/>
  <c r="AS80" i="9"/>
  <c r="AS81" i="9"/>
  <c r="AS82" i="9"/>
  <c r="AS83" i="9"/>
  <c r="AS84" i="9"/>
  <c r="AS85" i="9"/>
  <c r="AS86" i="9"/>
  <c r="AS87" i="9"/>
  <c r="AS88" i="9"/>
  <c r="AS89" i="9"/>
  <c r="AS90" i="9"/>
  <c r="AR8" i="9"/>
  <c r="AR9" i="9"/>
  <c r="AR10" i="9"/>
  <c r="AR49" i="9"/>
  <c r="AR50" i="9"/>
  <c r="AR51" i="9"/>
  <c r="AR52" i="9"/>
  <c r="AR53" i="9"/>
  <c r="AR54" i="9"/>
  <c r="AR55" i="9"/>
  <c r="AR56" i="9"/>
  <c r="AR57" i="9"/>
  <c r="AR58" i="9"/>
  <c r="AR59" i="9"/>
  <c r="AR60" i="9"/>
  <c r="AR61" i="9"/>
  <c r="AR62" i="9"/>
  <c r="AR63" i="9"/>
  <c r="AR64" i="9"/>
  <c r="AR65" i="9"/>
  <c r="AR66" i="9"/>
  <c r="AR67" i="9"/>
  <c r="AR68" i="9"/>
  <c r="AR69" i="9"/>
  <c r="AR70" i="9"/>
  <c r="AR71" i="9"/>
  <c r="AR72" i="9"/>
  <c r="AR73" i="9"/>
  <c r="AR74" i="9"/>
  <c r="AR75" i="9"/>
  <c r="AR76" i="9"/>
  <c r="AR77" i="9"/>
  <c r="AR78" i="9"/>
  <c r="AR79" i="9"/>
  <c r="AR80" i="9"/>
  <c r="AR81" i="9"/>
  <c r="AR82" i="9"/>
  <c r="AR83" i="9"/>
  <c r="AR84" i="9"/>
  <c r="AR85" i="9"/>
  <c r="AR86" i="9"/>
  <c r="AR87" i="9"/>
  <c r="AR88" i="9"/>
  <c r="AR89" i="9"/>
  <c r="AR90" i="9"/>
  <c r="AQ8" i="9"/>
  <c r="AQ9" i="9"/>
  <c r="AQ10"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P8" i="9"/>
  <c r="AP9" i="9"/>
  <c r="AP10" i="9"/>
  <c r="AP51" i="9"/>
  <c r="AP52" i="9"/>
  <c r="AP53" i="9"/>
  <c r="AP54" i="9"/>
  <c r="AP55" i="9"/>
  <c r="AP56" i="9"/>
  <c r="AP57" i="9"/>
  <c r="AP58" i="9"/>
  <c r="AP59" i="9"/>
  <c r="AP60" i="9"/>
  <c r="AP61" i="9"/>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7" i="9"/>
  <c r="AO68" i="9"/>
  <c r="AO69" i="9"/>
  <c r="AO70" i="9"/>
  <c r="AO71" i="9"/>
  <c r="AO72" i="9"/>
  <c r="AO73" i="9"/>
  <c r="AO74" i="9"/>
  <c r="AO75" i="9"/>
  <c r="AO76" i="9"/>
  <c r="AO77" i="9"/>
  <c r="AO78" i="9"/>
  <c r="AO79" i="9"/>
  <c r="AO80" i="9"/>
  <c r="AO81" i="9"/>
  <c r="AO82" i="9"/>
  <c r="AO83" i="9"/>
  <c r="AO84" i="9"/>
  <c r="AO85" i="9"/>
  <c r="AO86" i="9"/>
  <c r="AO87" i="9"/>
  <c r="AO88" i="9"/>
  <c r="AO89" i="9"/>
  <c r="AO90" i="9"/>
  <c r="AN8" i="9"/>
  <c r="AN9" i="9"/>
  <c r="AN10" i="9"/>
  <c r="AN11" i="9"/>
  <c r="AN12" i="9"/>
  <c r="AN13" i="9"/>
  <c r="AN14" i="9"/>
  <c r="AN15" i="9"/>
  <c r="AN16" i="9"/>
  <c r="AN17" i="9"/>
  <c r="AN18" i="9"/>
  <c r="AN19" i="9"/>
  <c r="AN20" i="9"/>
  <c r="AN21" i="9"/>
  <c r="AN22" i="9"/>
  <c r="AN23" i="9"/>
  <c r="AN24" i="9"/>
  <c r="AN25" i="9"/>
  <c r="AN26" i="9"/>
  <c r="AN27" i="9"/>
  <c r="AN28" i="9"/>
  <c r="AN29" i="9"/>
  <c r="AN30" i="9"/>
  <c r="AN31" i="9"/>
  <c r="AN32" i="9"/>
  <c r="AN33" i="9"/>
  <c r="AN34" i="9"/>
  <c r="AN35" i="9"/>
  <c r="AN36" i="9"/>
  <c r="AN37" i="9"/>
  <c r="AN38" i="9"/>
  <c r="AN39" i="9"/>
  <c r="AN40" i="9"/>
  <c r="AN41" i="9"/>
  <c r="AN42" i="9"/>
  <c r="AN43" i="9"/>
  <c r="AN44" i="9"/>
  <c r="AN45" i="9"/>
  <c r="AN46" i="9"/>
  <c r="AN47" i="9"/>
  <c r="AN48" i="9"/>
  <c r="AN49" i="9"/>
  <c r="AN50" i="9"/>
  <c r="AN51" i="9"/>
  <c r="AN52" i="9"/>
  <c r="AN53" i="9"/>
  <c r="AN54" i="9"/>
  <c r="AN55" i="9"/>
  <c r="AN56" i="9"/>
  <c r="AN57" i="9"/>
  <c r="AN58" i="9"/>
  <c r="AN59" i="9"/>
  <c r="AN60" i="9"/>
  <c r="AN61" i="9"/>
  <c r="AN62" i="9"/>
  <c r="AN63" i="9"/>
  <c r="AN64" i="9"/>
  <c r="AN65" i="9"/>
  <c r="AN66" i="9"/>
  <c r="AN67" i="9"/>
  <c r="AN68" i="9"/>
  <c r="AN69" i="9"/>
  <c r="AN70" i="9"/>
  <c r="AN71" i="9"/>
  <c r="AN72" i="9"/>
  <c r="AN73" i="9"/>
  <c r="AN74" i="9"/>
  <c r="AN75" i="9"/>
  <c r="AN76" i="9"/>
  <c r="AN77" i="9"/>
  <c r="AN78" i="9"/>
  <c r="AN79" i="9"/>
  <c r="AN80" i="9"/>
  <c r="AN81" i="9"/>
  <c r="AN82" i="9"/>
  <c r="AN83" i="9"/>
  <c r="AN84" i="9"/>
  <c r="AN85" i="9"/>
  <c r="AN86" i="9"/>
  <c r="AN87" i="9"/>
  <c r="AN88" i="9"/>
  <c r="AN89" i="9"/>
  <c r="AN90" i="9"/>
  <c r="AM8" i="9"/>
  <c r="AM9" i="9"/>
  <c r="AM10" i="9"/>
  <c r="AM54" i="9"/>
  <c r="AM55" i="9"/>
  <c r="AM56" i="9"/>
  <c r="AM57" i="9"/>
  <c r="AM58" i="9"/>
  <c r="AM59" i="9"/>
  <c r="AM60" i="9"/>
  <c r="AM61" i="9"/>
  <c r="AM62" i="9"/>
  <c r="AM63" i="9"/>
  <c r="AM64" i="9"/>
  <c r="AM65" i="9"/>
  <c r="AM66" i="9"/>
  <c r="AM67" i="9"/>
  <c r="AM68" i="9"/>
  <c r="AM69" i="9"/>
  <c r="AM70" i="9"/>
  <c r="AM71" i="9"/>
  <c r="AM72" i="9"/>
  <c r="AM73" i="9"/>
  <c r="AM74" i="9"/>
  <c r="AM75" i="9"/>
  <c r="AM76" i="9"/>
  <c r="AM77" i="9"/>
  <c r="AM78" i="9"/>
  <c r="AM79" i="9"/>
  <c r="AM80" i="9"/>
  <c r="AM81" i="9"/>
  <c r="AM82" i="9"/>
  <c r="AM83" i="9"/>
  <c r="AM84" i="9"/>
  <c r="AM85" i="9"/>
  <c r="AM86" i="9"/>
  <c r="AM87" i="9"/>
  <c r="AM88" i="9"/>
  <c r="AM89" i="9"/>
  <c r="AM90" i="9"/>
  <c r="AL8"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J8" i="9"/>
  <c r="AJ9" i="9"/>
  <c r="AJ10" i="9"/>
  <c r="AJ57" i="9"/>
  <c r="AJ58" i="9"/>
  <c r="AJ59" i="9"/>
  <c r="AJ60" i="9"/>
  <c r="AJ61" i="9"/>
  <c r="AJ62" i="9"/>
  <c r="AJ63" i="9"/>
  <c r="AJ64" i="9"/>
  <c r="AJ65" i="9"/>
  <c r="AJ66" i="9"/>
  <c r="AJ67" i="9"/>
  <c r="AJ68" i="9"/>
  <c r="AJ69" i="9"/>
  <c r="AJ70" i="9"/>
  <c r="AJ71" i="9"/>
  <c r="AJ72" i="9"/>
  <c r="AJ73" i="9"/>
  <c r="AJ74" i="9"/>
  <c r="AJ75" i="9"/>
  <c r="AJ76" i="9"/>
  <c r="AJ77" i="9"/>
  <c r="AJ78" i="9"/>
  <c r="AJ79" i="9"/>
  <c r="AJ80" i="9"/>
  <c r="AJ81" i="9"/>
  <c r="AJ82" i="9"/>
  <c r="AJ83" i="9"/>
  <c r="AJ84" i="9"/>
  <c r="AJ85" i="9"/>
  <c r="AJ86" i="9"/>
  <c r="AJ87" i="9"/>
  <c r="AJ88" i="9"/>
  <c r="AJ89" i="9"/>
  <c r="AJ90" i="9"/>
  <c r="AI8" i="9"/>
  <c r="AI9" i="9"/>
  <c r="AI10"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H8" i="9"/>
  <c r="AH9" i="9"/>
  <c r="AH10" i="9"/>
  <c r="AH11" i="9"/>
  <c r="AH12" i="9"/>
  <c r="AH13" i="9"/>
  <c r="AH14" i="9"/>
  <c r="AH15"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G8" i="9"/>
  <c r="AG9" i="9"/>
  <c r="AG10" i="9"/>
  <c r="AG11" i="9"/>
  <c r="AG12" i="9"/>
  <c r="AG13" i="9"/>
  <c r="AG14"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F8"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E8" i="9"/>
  <c r="AE9" i="9"/>
  <c r="AE10" i="9"/>
  <c r="AE11" i="9"/>
  <c r="AE12" i="9"/>
  <c r="AE13" i="9"/>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77" i="9"/>
  <c r="AE78" i="9"/>
  <c r="AE79" i="9"/>
  <c r="AE80" i="9"/>
  <c r="AE81" i="9"/>
  <c r="AE82" i="9"/>
  <c r="AE83" i="9"/>
  <c r="AE84" i="9"/>
  <c r="AE85" i="9"/>
  <c r="AE86" i="9"/>
  <c r="AE87" i="9"/>
  <c r="AE88" i="9"/>
  <c r="AE89" i="9"/>
  <c r="AE90" i="9"/>
  <c r="AD8" i="9"/>
  <c r="AD9" i="9"/>
  <c r="AD10" i="9"/>
  <c r="AD11"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C8" i="9"/>
  <c r="AC9" i="9"/>
  <c r="AC10" i="9"/>
  <c r="AC11" i="9"/>
  <c r="AC12" i="9"/>
  <c r="AC13" i="9"/>
  <c r="AC14" i="9"/>
  <c r="AC15" i="9"/>
  <c r="AC16" i="9"/>
  <c r="AC17" i="9"/>
  <c r="AC18" i="9"/>
  <c r="AC19" i="9"/>
  <c r="AC20" i="9"/>
  <c r="AC21" i="9"/>
  <c r="AC22" i="9"/>
  <c r="AC23" i="9"/>
  <c r="AC24" i="9"/>
  <c r="AC25" i="9"/>
  <c r="AC64"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B8" i="9"/>
  <c r="AB9"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A8" i="9"/>
  <c r="AA9"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Z8" i="9"/>
  <c r="Z9" i="9"/>
  <c r="Z10" i="9"/>
  <c r="Z67" i="9"/>
  <c r="Z68" i="9"/>
  <c r="Z69" i="9"/>
  <c r="Z70" i="9"/>
  <c r="Z71" i="9"/>
  <c r="Z72" i="9"/>
  <c r="Z73" i="9"/>
  <c r="Z74" i="9"/>
  <c r="Z75" i="9"/>
  <c r="Z76" i="9"/>
  <c r="Z77" i="9"/>
  <c r="Z78" i="9"/>
  <c r="Z79" i="9"/>
  <c r="Z80" i="9"/>
  <c r="Z81" i="9"/>
  <c r="Z82" i="9"/>
  <c r="Z83" i="9"/>
  <c r="Z84" i="9"/>
  <c r="Z85" i="9"/>
  <c r="Z86" i="9"/>
  <c r="Z87" i="9"/>
  <c r="Z88" i="9"/>
  <c r="Z89" i="9"/>
  <c r="Z90" i="9"/>
  <c r="Y8" i="9"/>
  <c r="Y9" i="9"/>
  <c r="Y68" i="9"/>
  <c r="Y69" i="9"/>
  <c r="Y70" i="9"/>
  <c r="Y71" i="9"/>
  <c r="Y72" i="9"/>
  <c r="Y73" i="9"/>
  <c r="Y74" i="9"/>
  <c r="Y75" i="9"/>
  <c r="Y76" i="9"/>
  <c r="Y77" i="9"/>
  <c r="Y78" i="9"/>
  <c r="Y79" i="9"/>
  <c r="Y80" i="9"/>
  <c r="Y81" i="9"/>
  <c r="Y82" i="9"/>
  <c r="Y83" i="9"/>
  <c r="Y84" i="9"/>
  <c r="Y85" i="9"/>
  <c r="Y86" i="9"/>
  <c r="Y87" i="9"/>
  <c r="Y88" i="9"/>
  <c r="Y89" i="9"/>
  <c r="Y90" i="9"/>
  <c r="X8" i="9"/>
  <c r="X69" i="9"/>
  <c r="X70" i="9"/>
  <c r="X71" i="9"/>
  <c r="X72" i="9"/>
  <c r="X73" i="9"/>
  <c r="X74" i="9"/>
  <c r="X75" i="9"/>
  <c r="X76" i="9"/>
  <c r="X77" i="9"/>
  <c r="X78" i="9"/>
  <c r="X79" i="9"/>
  <c r="X80" i="9"/>
  <c r="X81" i="9"/>
  <c r="X82" i="9"/>
  <c r="X83" i="9"/>
  <c r="X84" i="9"/>
  <c r="X85" i="9"/>
  <c r="X86" i="9"/>
  <c r="X87" i="9"/>
  <c r="X88" i="9"/>
  <c r="X89" i="9"/>
  <c r="X90" i="9"/>
  <c r="W8" i="9"/>
  <c r="W9" i="9"/>
  <c r="W10" i="9"/>
  <c r="W70" i="9"/>
  <c r="W71" i="9"/>
  <c r="W72" i="9"/>
  <c r="W73" i="9"/>
  <c r="W74" i="9"/>
  <c r="W75" i="9"/>
  <c r="W76" i="9"/>
  <c r="W77" i="9"/>
  <c r="W78" i="9"/>
  <c r="W79" i="9"/>
  <c r="W80" i="9"/>
  <c r="W81" i="9"/>
  <c r="W82" i="9"/>
  <c r="W83" i="9"/>
  <c r="W84" i="9"/>
  <c r="W85" i="9"/>
  <c r="W86" i="9"/>
  <c r="W87" i="9"/>
  <c r="W88" i="9"/>
  <c r="W89" i="9"/>
  <c r="W90" i="9"/>
  <c r="V71" i="9"/>
  <c r="V72" i="9"/>
  <c r="V73" i="9"/>
  <c r="V74" i="9"/>
  <c r="V75" i="9"/>
  <c r="V76" i="9"/>
  <c r="V77" i="9"/>
  <c r="V78" i="9"/>
  <c r="V79" i="9"/>
  <c r="V80" i="9"/>
  <c r="V81" i="9"/>
  <c r="V82" i="9"/>
  <c r="V83" i="9"/>
  <c r="V84" i="9"/>
  <c r="V85" i="9"/>
  <c r="V86" i="9"/>
  <c r="V87" i="9"/>
  <c r="V88" i="9"/>
  <c r="V89" i="9"/>
  <c r="V90" i="9"/>
  <c r="U8" i="9"/>
  <c r="U9" i="9"/>
  <c r="U10" i="9"/>
  <c r="U11" i="9"/>
  <c r="U12" i="9"/>
  <c r="U13" i="9"/>
  <c r="U14" i="9"/>
  <c r="U72" i="9"/>
  <c r="U73" i="9"/>
  <c r="U74" i="9"/>
  <c r="U75" i="9"/>
  <c r="U76" i="9"/>
  <c r="U77" i="9"/>
  <c r="U78" i="9"/>
  <c r="U79" i="9"/>
  <c r="U80" i="9"/>
  <c r="U81" i="9"/>
  <c r="U82" i="9"/>
  <c r="U83" i="9"/>
  <c r="U84" i="9"/>
  <c r="U85" i="9"/>
  <c r="U86" i="9"/>
  <c r="U87" i="9"/>
  <c r="U88" i="9"/>
  <c r="U89" i="9"/>
  <c r="U90" i="9"/>
  <c r="T8" i="9"/>
  <c r="T9" i="9"/>
  <c r="T10" i="9"/>
  <c r="T11" i="9"/>
  <c r="T73" i="9"/>
  <c r="T74" i="9"/>
  <c r="T75" i="9"/>
  <c r="T76" i="9"/>
  <c r="T77" i="9"/>
  <c r="T78" i="9"/>
  <c r="T79" i="9"/>
  <c r="T80" i="9"/>
  <c r="T81" i="9"/>
  <c r="T82" i="9"/>
  <c r="T83" i="9"/>
  <c r="T84" i="9"/>
  <c r="T85" i="9"/>
  <c r="T86" i="9"/>
  <c r="T87" i="9"/>
  <c r="T88" i="9"/>
  <c r="T89" i="9"/>
  <c r="T90" i="9"/>
  <c r="S8" i="9"/>
  <c r="S9" i="9"/>
  <c r="S10" i="9"/>
  <c r="S11" i="9"/>
  <c r="S12" i="9"/>
  <c r="S13" i="9"/>
  <c r="S14" i="9"/>
  <c r="S15" i="9"/>
  <c r="S74" i="9"/>
  <c r="S75" i="9"/>
  <c r="S76" i="9"/>
  <c r="S77" i="9"/>
  <c r="S78" i="9"/>
  <c r="S79" i="9"/>
  <c r="S80" i="9"/>
  <c r="S81" i="9"/>
  <c r="S82" i="9"/>
  <c r="S83" i="9"/>
  <c r="S84" i="9"/>
  <c r="S85" i="9"/>
  <c r="S86" i="9"/>
  <c r="S87" i="9"/>
  <c r="S88" i="9"/>
  <c r="S89" i="9"/>
  <c r="S90" i="9"/>
  <c r="R8" i="9"/>
  <c r="R9" i="9"/>
  <c r="R10" i="9"/>
  <c r="R11" i="9"/>
  <c r="R12" i="9"/>
  <c r="R13" i="9"/>
  <c r="R75" i="9"/>
  <c r="R76" i="9"/>
  <c r="R77" i="9"/>
  <c r="R78" i="9"/>
  <c r="R79" i="9"/>
  <c r="R80" i="9"/>
  <c r="R81" i="9"/>
  <c r="R82" i="9"/>
  <c r="R83" i="9"/>
  <c r="R84" i="9"/>
  <c r="R85" i="9"/>
  <c r="R86" i="9"/>
  <c r="R87" i="9"/>
  <c r="R88" i="9"/>
  <c r="R89" i="9"/>
  <c r="R90"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76" i="9"/>
  <c r="Q77" i="9"/>
  <c r="Q78" i="9"/>
  <c r="Q79" i="9"/>
  <c r="Q80" i="9"/>
  <c r="Q81" i="9"/>
  <c r="Q82" i="9"/>
  <c r="Q83" i="9"/>
  <c r="Q84" i="9"/>
  <c r="Q85" i="9"/>
  <c r="Q86" i="9"/>
  <c r="Q87" i="9"/>
  <c r="Q88" i="9"/>
  <c r="Q89" i="9"/>
  <c r="Q90" i="9"/>
  <c r="P8" i="9"/>
  <c r="P77" i="9"/>
  <c r="P78" i="9"/>
  <c r="P79" i="9"/>
  <c r="P80" i="9"/>
  <c r="P81" i="9"/>
  <c r="P82" i="9"/>
  <c r="P83" i="9"/>
  <c r="P84" i="9"/>
  <c r="P85" i="9"/>
  <c r="P86" i="9"/>
  <c r="P87" i="9"/>
  <c r="P88" i="9"/>
  <c r="P89" i="9"/>
  <c r="P90" i="9"/>
  <c r="O8" i="9"/>
  <c r="O9" i="9"/>
  <c r="O10" i="9"/>
  <c r="O11" i="9"/>
  <c r="O12" i="9"/>
  <c r="O13" i="9"/>
  <c r="O14" i="9"/>
  <c r="O15" i="9"/>
  <c r="O16" i="9"/>
  <c r="O17" i="9"/>
  <c r="O18" i="9"/>
  <c r="O19" i="9"/>
  <c r="O78" i="9"/>
  <c r="O79" i="9"/>
  <c r="O80" i="9"/>
  <c r="O81" i="9"/>
  <c r="O82" i="9"/>
  <c r="O83" i="9"/>
  <c r="O84" i="9"/>
  <c r="O85" i="9"/>
  <c r="O86" i="9"/>
  <c r="O87" i="9"/>
  <c r="O88" i="9"/>
  <c r="O89" i="9"/>
  <c r="O90" i="9"/>
  <c r="N8" i="9"/>
  <c r="N9" i="9"/>
  <c r="N10" i="9"/>
  <c r="N11" i="9"/>
  <c r="N12" i="9"/>
  <c r="N79" i="9"/>
  <c r="N80" i="9"/>
  <c r="N81" i="9"/>
  <c r="N82" i="9"/>
  <c r="N83" i="9"/>
  <c r="N84" i="9"/>
  <c r="N85" i="9"/>
  <c r="N86" i="9"/>
  <c r="N87" i="9"/>
  <c r="N88" i="9"/>
  <c r="N89" i="9"/>
  <c r="N90" i="9"/>
  <c r="M8" i="9"/>
  <c r="M9" i="9"/>
  <c r="M10" i="9"/>
  <c r="M11" i="9"/>
  <c r="M80" i="9"/>
  <c r="M81" i="9"/>
  <c r="M82" i="9"/>
  <c r="M83" i="9"/>
  <c r="M84" i="9"/>
  <c r="M85" i="9"/>
  <c r="M86" i="9"/>
  <c r="M87" i="9"/>
  <c r="M88" i="9"/>
  <c r="M89" i="9"/>
  <c r="M90" i="9"/>
  <c r="L8" i="9"/>
  <c r="L9" i="9"/>
  <c r="L10" i="9"/>
  <c r="L81" i="9"/>
  <c r="L82" i="9"/>
  <c r="L83" i="9"/>
  <c r="L84" i="9"/>
  <c r="L85" i="9"/>
  <c r="L86" i="9"/>
  <c r="L87" i="9"/>
  <c r="L88" i="9"/>
  <c r="L89" i="9"/>
  <c r="L90" i="9"/>
  <c r="K8" i="9"/>
  <c r="K9" i="9"/>
  <c r="K10" i="9"/>
  <c r="K82" i="9"/>
  <c r="K83" i="9"/>
  <c r="K84" i="9"/>
  <c r="K85" i="9"/>
  <c r="K86" i="9"/>
  <c r="K87" i="9"/>
  <c r="K88" i="9"/>
  <c r="K89" i="9"/>
  <c r="K90" i="9"/>
  <c r="J8" i="9"/>
  <c r="J9" i="9"/>
  <c r="J10" i="9"/>
  <c r="J83" i="9"/>
  <c r="J84" i="9"/>
  <c r="J85" i="9"/>
  <c r="J86" i="9"/>
  <c r="J87" i="9"/>
  <c r="J88" i="9"/>
  <c r="J89" i="9"/>
  <c r="J90" i="9"/>
  <c r="I8" i="9"/>
  <c r="I9" i="9"/>
  <c r="I84" i="9"/>
  <c r="I85" i="9"/>
  <c r="I86" i="9"/>
  <c r="I87" i="9"/>
  <c r="I88" i="9"/>
  <c r="I89" i="9"/>
  <c r="I90" i="9"/>
  <c r="H8" i="9"/>
  <c r="H9" i="9"/>
  <c r="H10" i="9"/>
  <c r="H11" i="9"/>
  <c r="H85" i="9"/>
  <c r="H86" i="9"/>
  <c r="H87" i="9"/>
  <c r="H88" i="9"/>
  <c r="H89" i="9"/>
  <c r="H90" i="9"/>
  <c r="G8" i="9"/>
  <c r="G9" i="9"/>
  <c r="G10" i="9"/>
  <c r="G11" i="9"/>
  <c r="G12" i="9"/>
  <c r="G13" i="9"/>
  <c r="G86" i="9"/>
  <c r="G87" i="9"/>
  <c r="G88" i="9"/>
  <c r="G89" i="9"/>
  <c r="G90"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87" i="9"/>
  <c r="F88" i="9"/>
  <c r="F89" i="9"/>
  <c r="F90" i="9"/>
  <c r="E8" i="9"/>
  <c r="E9" i="9"/>
  <c r="E10" i="9"/>
  <c r="E11" i="9"/>
  <c r="E12" i="9"/>
  <c r="E88" i="9"/>
  <c r="E89" i="9"/>
  <c r="E90" i="9"/>
  <c r="D8" i="9"/>
  <c r="D9" i="9"/>
  <c r="D10" i="9"/>
  <c r="D89" i="9"/>
  <c r="D90" i="9"/>
  <c r="C8" i="9"/>
  <c r="C9" i="9"/>
  <c r="C10" i="9"/>
  <c r="C11" i="9"/>
  <c r="C12" i="9"/>
  <c r="C13" i="9"/>
  <c r="C14" i="9"/>
  <c r="C15" i="9"/>
  <c r="C16" i="9"/>
  <c r="C17" i="9"/>
  <c r="C18" i="9"/>
  <c r="C90"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C97" i="8"/>
  <c r="D97" i="8"/>
  <c r="E97" i="8"/>
  <c r="F97" i="8"/>
  <c r="G97"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AV97" i="8"/>
  <c r="AW97" i="8"/>
  <c r="AX97" i="8"/>
  <c r="AY97" i="8"/>
  <c r="AZ97" i="8"/>
  <c r="BA97" i="8"/>
  <c r="BB97" i="8"/>
  <c r="BC97" i="8"/>
  <c r="BD97" i="8"/>
  <c r="BE97" i="8"/>
  <c r="BF97" i="8"/>
  <c r="BG97" i="8"/>
  <c r="BH97" i="8"/>
  <c r="BI97" i="8"/>
  <c r="BJ97" i="8"/>
  <c r="B97" i="8"/>
  <c r="BJ92" i="8"/>
  <c r="BJ94" i="8"/>
  <c r="BI92" i="8"/>
  <c r="BI94" i="8"/>
  <c r="BH92" i="8"/>
  <c r="BH94" i="8"/>
  <c r="BG92" i="8"/>
  <c r="BG94" i="8"/>
  <c r="BF92" i="8"/>
  <c r="BF94" i="8"/>
  <c r="BE92" i="8"/>
  <c r="BE94" i="8"/>
  <c r="BD92" i="8"/>
  <c r="BC92" i="8"/>
  <c r="BC94" i="8"/>
  <c r="BB92" i="8"/>
  <c r="BB94" i="8"/>
  <c r="BA92" i="8"/>
  <c r="BA94" i="8"/>
  <c r="AZ92" i="8"/>
  <c r="AZ94" i="8"/>
  <c r="AY92" i="8"/>
  <c r="AY94" i="8"/>
  <c r="AX92" i="8"/>
  <c r="AW92" i="8"/>
  <c r="AW94" i="8"/>
  <c r="AV92" i="8"/>
  <c r="AV94" i="8"/>
  <c r="AU92" i="8"/>
  <c r="AU94" i="8"/>
  <c r="AT92" i="8"/>
  <c r="AT94" i="8"/>
  <c r="AS92" i="8"/>
  <c r="AS94" i="8"/>
  <c r="AR92" i="8"/>
  <c r="AR94" i="8"/>
  <c r="AQ92" i="8"/>
  <c r="AQ94" i="8"/>
  <c r="AP92" i="8"/>
  <c r="AP94" i="8"/>
  <c r="AO92" i="8"/>
  <c r="AO94" i="8"/>
  <c r="AN92" i="8"/>
  <c r="AN94" i="8"/>
  <c r="AM92" i="8"/>
  <c r="AM94" i="8"/>
  <c r="AL92" i="8"/>
  <c r="AK92" i="8"/>
  <c r="AK94" i="8"/>
  <c r="AJ92" i="8"/>
  <c r="AJ94" i="8"/>
  <c r="AI92" i="8"/>
  <c r="AI94" i="8"/>
  <c r="AH92" i="8"/>
  <c r="AH94" i="8"/>
  <c r="AG92" i="8"/>
  <c r="AG94" i="8"/>
  <c r="AF92" i="8"/>
  <c r="AF94" i="8"/>
  <c r="AE92" i="8"/>
  <c r="AE94" i="8"/>
  <c r="AD92" i="8"/>
  <c r="AC92" i="8"/>
  <c r="AC94" i="8"/>
  <c r="AB92" i="8"/>
  <c r="AB94" i="8"/>
  <c r="AA92" i="8"/>
  <c r="AA94" i="8"/>
  <c r="Z92" i="8"/>
  <c r="Z94" i="8"/>
  <c r="Y92" i="8"/>
  <c r="Y94" i="8"/>
  <c r="X92" i="8"/>
  <c r="X94" i="8"/>
  <c r="W92" i="8"/>
  <c r="W94" i="8"/>
  <c r="V92" i="8"/>
  <c r="V94" i="8"/>
  <c r="U92" i="8"/>
  <c r="U94" i="8"/>
  <c r="T92" i="8"/>
  <c r="T94" i="8"/>
  <c r="S92" i="8"/>
  <c r="S94" i="8"/>
  <c r="R92" i="8"/>
  <c r="R94" i="8"/>
  <c r="Q92" i="8"/>
  <c r="Q94" i="8"/>
  <c r="P92" i="8"/>
  <c r="P94" i="8"/>
  <c r="O92" i="8"/>
  <c r="O94" i="8"/>
  <c r="N92" i="8"/>
  <c r="N94" i="8"/>
  <c r="M92" i="8"/>
  <c r="M94" i="8"/>
  <c r="L92" i="8"/>
  <c r="L94" i="8"/>
  <c r="K92" i="8"/>
  <c r="J92" i="8"/>
  <c r="J94" i="8"/>
  <c r="I92" i="8"/>
  <c r="I94" i="8"/>
  <c r="H92" i="8"/>
  <c r="H94" i="8"/>
  <c r="G92" i="8"/>
  <c r="G94" i="8"/>
  <c r="F92" i="8"/>
  <c r="E92" i="8"/>
  <c r="E94" i="8"/>
  <c r="D92" i="8"/>
  <c r="D94" i="8"/>
  <c r="C92" i="8"/>
  <c r="C94" i="8"/>
  <c r="B92" i="8"/>
  <c r="B94" i="8"/>
  <c r="F94" i="8"/>
  <c r="K94" i="8"/>
  <c r="AD94" i="8"/>
  <c r="AL94" i="8"/>
  <c r="AX94" i="8"/>
  <c r="BD94" i="8"/>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H12" i="9"/>
  <c r="H13" i="9"/>
  <c r="H14" i="9"/>
  <c r="H15" i="9"/>
  <c r="H16" i="9"/>
  <c r="H17" i="9"/>
  <c r="H18" i="9"/>
  <c r="H19" i="9"/>
  <c r="H20" i="9"/>
  <c r="H21" i="9"/>
  <c r="H22" i="9"/>
  <c r="H23" i="9"/>
  <c r="H24" i="9"/>
  <c r="I10" i="9"/>
  <c r="I11" i="9"/>
  <c r="I12" i="9"/>
  <c r="I13" i="9"/>
  <c r="I14" i="9"/>
  <c r="I15" i="9"/>
  <c r="I16" i="9"/>
  <c r="I17" i="9"/>
  <c r="I18" i="9"/>
  <c r="I19" i="9"/>
  <c r="I20" i="9"/>
  <c r="I21" i="9"/>
  <c r="I22" i="9"/>
  <c r="I23" i="9"/>
  <c r="M12" i="9"/>
  <c r="M13" i="9"/>
  <c r="M14" i="9"/>
  <c r="M15" i="9"/>
  <c r="M16" i="9"/>
  <c r="M17" i="9"/>
  <c r="M18" i="9"/>
  <c r="M19" i="9"/>
  <c r="M20" i="9"/>
  <c r="M21" i="9"/>
  <c r="M22" i="9"/>
  <c r="Z11" i="9"/>
  <c r="Z12" i="9"/>
  <c r="Z13" i="9"/>
  <c r="Z14" i="9"/>
  <c r="Z15" i="9"/>
  <c r="Z16" i="9"/>
  <c r="AA10" i="9"/>
  <c r="AI11" i="9"/>
  <c r="AI12" i="9"/>
  <c r="AI13" i="9"/>
  <c r="AI14" i="9"/>
  <c r="AI15" i="9"/>
  <c r="AI16" i="9"/>
  <c r="AI17" i="9"/>
  <c r="AI18" i="9"/>
  <c r="AJ11" i="9"/>
  <c r="AJ12" i="9"/>
  <c r="AJ13" i="9"/>
  <c r="AD12" i="9"/>
  <c r="AH16" i="9"/>
  <c r="AH17" i="9"/>
  <c r="AH18" i="9"/>
  <c r="AH19" i="9"/>
  <c r="AH20" i="9"/>
  <c r="AH21" i="9"/>
  <c r="AH22" i="9"/>
  <c r="AH23" i="9"/>
  <c r="AP11" i="9"/>
  <c r="AP12" i="9"/>
  <c r="AP13" i="9"/>
  <c r="AP14" i="9"/>
  <c r="AR11" i="9"/>
  <c r="AR12" i="9"/>
  <c r="AR13" i="9"/>
  <c r="AR14" i="9"/>
  <c r="AR15" i="9"/>
  <c r="AR16" i="9"/>
  <c r="AR17" i="9"/>
  <c r="AR18" i="9"/>
  <c r="AR19" i="9"/>
  <c r="AR20" i="9"/>
  <c r="AR21" i="9"/>
  <c r="AR22" i="9"/>
  <c r="AV10" i="9"/>
  <c r="BG24" i="9"/>
  <c r="BG25" i="9"/>
  <c r="BG26" i="9"/>
  <c r="BG27" i="9"/>
  <c r="BG28" i="9"/>
  <c r="BG29" i="9"/>
  <c r="BG30" i="9"/>
  <c r="BH12" i="9"/>
  <c r="BH13" i="9"/>
  <c r="BH14" i="9"/>
  <c r="BH15" i="9"/>
  <c r="BH16" i="9"/>
  <c r="BH17" i="9"/>
  <c r="BH18" i="9"/>
  <c r="BH19" i="9"/>
  <c r="BH20" i="9"/>
  <c r="BH21" i="9"/>
  <c r="BH22" i="9"/>
  <c r="BH23" i="9"/>
  <c r="BH24" i="9"/>
  <c r="BH25" i="9"/>
  <c r="BH26" i="9"/>
  <c r="BH27" i="9"/>
  <c r="BH28" i="9"/>
  <c r="BH29" i="9"/>
  <c r="BH30" i="9"/>
  <c r="BH31" i="9"/>
  <c r="BH32" i="9"/>
  <c r="BJ12" i="9"/>
  <c r="BJ13" i="9"/>
  <c r="BJ14" i="9"/>
  <c r="BJ15" i="9"/>
  <c r="BJ16" i="9"/>
  <c r="BJ17" i="9"/>
  <c r="BJ18" i="9"/>
  <c r="BJ19" i="9"/>
  <c r="BJ20" i="9"/>
  <c r="BJ21" i="9"/>
  <c r="BJ22" i="9"/>
  <c r="BJ23" i="9"/>
  <c r="BJ24" i="9"/>
  <c r="BJ25" i="9"/>
  <c r="BJ26" i="9"/>
  <c r="BJ27" i="9"/>
  <c r="BJ28" i="9"/>
  <c r="BJ29" i="9"/>
  <c r="BJ30" i="9"/>
  <c r="AS11" i="9"/>
  <c r="AS12" i="9"/>
  <c r="AS13" i="9"/>
  <c r="AS14" i="9"/>
  <c r="AS15" i="9"/>
  <c r="AS16" i="9"/>
  <c r="AS17" i="9"/>
  <c r="AS18" i="9"/>
  <c r="AS19" i="9"/>
  <c r="AS20" i="9"/>
  <c r="AS21" i="9"/>
  <c r="AT16" i="9"/>
  <c r="AT17" i="9"/>
  <c r="AT18" i="9"/>
  <c r="AT19" i="9"/>
  <c r="AT20" i="9"/>
  <c r="AT21" i="9"/>
  <c r="AT22" i="9"/>
  <c r="AT23" i="9"/>
  <c r="AU10" i="9"/>
  <c r="AU11" i="9"/>
  <c r="AU12" i="9"/>
  <c r="AU13" i="9"/>
  <c r="AU14" i="9"/>
  <c r="AU15" i="9"/>
  <c r="AU16" i="9"/>
  <c r="AU17" i="9"/>
  <c r="AU18" i="9"/>
  <c r="BB12" i="9"/>
  <c r="BB13" i="9"/>
  <c r="BB14" i="9"/>
  <c r="BB15" i="9"/>
  <c r="BB16" i="9"/>
  <c r="BB17" i="9"/>
  <c r="BB18" i="9"/>
  <c r="BB19" i="9"/>
  <c r="BB20" i="9"/>
  <c r="BB21" i="9"/>
  <c r="BB22" i="9"/>
  <c r="BB23" i="9"/>
  <c r="BB24" i="9"/>
  <c r="BB25" i="9"/>
  <c r="BB26" i="9"/>
  <c r="BB27" i="9"/>
  <c r="BB28" i="9"/>
  <c r="BB29" i="9"/>
  <c r="BE11" i="9"/>
  <c r="BE12" i="9"/>
  <c r="BE13" i="9"/>
  <c r="BE14" i="9"/>
  <c r="BE15" i="9"/>
  <c r="BE16" i="9"/>
  <c r="BE17" i="9"/>
  <c r="B15" i="23"/>
  <c r="K12" i="14"/>
  <c r="K11" i="14"/>
  <c r="K14" i="14"/>
  <c r="K15" i="14"/>
  <c r="C9" i="17"/>
  <c r="B14" i="17"/>
  <c r="K10" i="20"/>
  <c r="L10" i="20" s="1"/>
  <c r="BD19" i="9"/>
  <c r="BD20"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D13" i="9"/>
  <c r="AD14" i="9"/>
  <c r="AD15" i="9"/>
  <c r="AD16" i="9"/>
  <c r="AD17" i="9"/>
  <c r="AD18" i="9"/>
  <c r="AD19" i="9"/>
  <c r="AD20" i="9"/>
  <c r="AD21" i="9"/>
  <c r="AD22" i="9"/>
  <c r="AD23" i="9"/>
  <c r="AD24" i="9"/>
  <c r="AD25" i="9"/>
  <c r="AD26" i="9"/>
  <c r="AD27" i="9"/>
  <c r="AD28" i="9"/>
  <c r="AD29" i="9"/>
  <c r="AD30" i="9"/>
  <c r="AW11" i="9"/>
  <c r="AW12" i="9"/>
  <c r="V11" i="9"/>
  <c r="AR23" i="9"/>
  <c r="AR24" i="9"/>
  <c r="AR25" i="9"/>
  <c r="AR26" i="9"/>
  <c r="AR27" i="9"/>
  <c r="AR28" i="9"/>
  <c r="AR29" i="9"/>
  <c r="AR30" i="9"/>
  <c r="AR31" i="9"/>
  <c r="AR32" i="9"/>
  <c r="AR33" i="9"/>
  <c r="AR34" i="9"/>
  <c r="AR35" i="9"/>
  <c r="AR36" i="9"/>
  <c r="AR37" i="9"/>
  <c r="AR38" i="9"/>
  <c r="AR39" i="9"/>
  <c r="AR40" i="9"/>
  <c r="AR41" i="9"/>
  <c r="AR42" i="9"/>
  <c r="AR43" i="9"/>
  <c r="AR44" i="9"/>
  <c r="AR45" i="9"/>
  <c r="AR46" i="9"/>
  <c r="AR47" i="9"/>
  <c r="AR48" i="9"/>
  <c r="C14" i="17"/>
  <c r="U15" i="9"/>
  <c r="U16" i="9"/>
  <c r="U17" i="9"/>
  <c r="U18" i="9"/>
  <c r="U19" i="9"/>
  <c r="U20" i="9"/>
  <c r="U21" i="9"/>
  <c r="U22" i="9"/>
  <c r="U23" i="9"/>
  <c r="U24" i="9"/>
  <c r="U25" i="9"/>
  <c r="U26" i="9"/>
  <c r="U27" i="9"/>
  <c r="U28" i="9"/>
  <c r="U29" i="9"/>
  <c r="U30" i="9"/>
  <c r="U31" i="9"/>
  <c r="U32" i="9"/>
  <c r="U33" i="9"/>
  <c r="U34" i="9"/>
  <c r="U35" i="9"/>
  <c r="U36" i="9"/>
  <c r="U37" i="9"/>
  <c r="U38" i="9"/>
  <c r="U39" i="9"/>
  <c r="U4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R14" i="9"/>
  <c r="R15" i="9"/>
  <c r="R16" i="9"/>
  <c r="R17" i="9"/>
  <c r="R18" i="9"/>
  <c r="R19" i="9"/>
  <c r="R20" i="9"/>
  <c r="R21" i="9"/>
  <c r="R22" i="9"/>
  <c r="R23" i="9"/>
  <c r="T12" i="9"/>
  <c r="T13" i="9"/>
  <c r="T14" i="9"/>
  <c r="T15" i="9"/>
  <c r="T16" i="9"/>
  <c r="T17" i="9"/>
  <c r="T18" i="9"/>
  <c r="T19" i="9"/>
  <c r="T20" i="9"/>
  <c r="T21" i="9"/>
  <c r="T22" i="9"/>
  <c r="T23" i="9"/>
  <c r="T24" i="9"/>
  <c r="T25" i="9"/>
  <c r="T26" i="9"/>
  <c r="T27" i="9"/>
  <c r="T28" i="9"/>
  <c r="T29" i="9"/>
  <c r="T30" i="9"/>
  <c r="T31" i="9"/>
  <c r="T32" i="9"/>
  <c r="X9" i="9"/>
  <c r="X10" i="9"/>
  <c r="X11" i="9"/>
  <c r="X12" i="9"/>
  <c r="X13" i="9"/>
  <c r="X14" i="9"/>
  <c r="X15" i="9"/>
  <c r="X16" i="9"/>
  <c r="X17" i="9"/>
  <c r="X18" i="9"/>
  <c r="X19" i="9"/>
  <c r="X20" i="9"/>
  <c r="X21" i="9"/>
  <c r="X22" i="9"/>
  <c r="X23" i="9"/>
  <c r="X24" i="9"/>
  <c r="X25" i="9"/>
  <c r="X26" i="9"/>
  <c r="X27" i="9"/>
  <c r="X28" i="9"/>
  <c r="X29" i="9"/>
  <c r="X30" i="9"/>
  <c r="Y10" i="9"/>
  <c r="Y11" i="9"/>
  <c r="AF9" i="9"/>
  <c r="AF10" i="9"/>
  <c r="AF11" i="9"/>
  <c r="AF12" i="9"/>
  <c r="AF13" i="9"/>
  <c r="AF14" i="9"/>
  <c r="AM11" i="9"/>
  <c r="AM12" i="9"/>
  <c r="AM13" i="9"/>
  <c r="AM14" i="9"/>
  <c r="AM15" i="9"/>
  <c r="AM16" i="9"/>
  <c r="AM17" i="9"/>
  <c r="AM18" i="9"/>
  <c r="AM19" i="9"/>
  <c r="AM20" i="9"/>
  <c r="AM21" i="9"/>
  <c r="AM22" i="9"/>
  <c r="AM23" i="9"/>
  <c r="AM24" i="9"/>
  <c r="AM25" i="9"/>
  <c r="AM26" i="9"/>
  <c r="AM27" i="9"/>
  <c r="AM28" i="9"/>
  <c r="AM29" i="9"/>
  <c r="AM30" i="9"/>
  <c r="AM31" i="9"/>
  <c r="AM32" i="9"/>
  <c r="AM33" i="9"/>
  <c r="AM34" i="9"/>
  <c r="AM35" i="9"/>
  <c r="AM36" i="9"/>
  <c r="AM37" i="9"/>
  <c r="BC11" i="9"/>
  <c r="BC12" i="9"/>
  <c r="BC13" i="9"/>
  <c r="BC14" i="9"/>
  <c r="BC15" i="9"/>
  <c r="BC16" i="9"/>
  <c r="BC17" i="9"/>
  <c r="BC18" i="9"/>
  <c r="BC19" i="9"/>
  <c r="BC20" i="9"/>
  <c r="BC21" i="9"/>
  <c r="BC2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V11" i="9"/>
  <c r="AV12" i="9"/>
  <c r="AV13" i="9"/>
  <c r="AV14" i="9"/>
  <c r="AV15" i="9"/>
  <c r="AV16" i="9"/>
  <c r="AV17" i="9"/>
  <c r="AV18" i="9"/>
  <c r="AV19" i="9"/>
  <c r="AV20" i="9"/>
  <c r="AV21" i="9"/>
  <c r="AV22" i="9"/>
  <c r="AV23" i="9"/>
  <c r="AV24" i="9"/>
  <c r="AV25" i="9"/>
  <c r="AV26" i="9"/>
  <c r="AV27" i="9"/>
  <c r="AV28" i="9"/>
  <c r="AV29"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G14" i="9"/>
  <c r="G15" i="9"/>
  <c r="G16" i="9"/>
  <c r="AQ11" i="9"/>
  <c r="AQ12" i="9"/>
  <c r="AQ13" i="9"/>
  <c r="AQ14" i="9"/>
  <c r="O20" i="9"/>
  <c r="AY11" i="9"/>
  <c r="AY12" i="9"/>
  <c r="AJ14" i="9"/>
  <c r="AJ15" i="9"/>
  <c r="L11" i="9"/>
  <c r="L12" i="9"/>
  <c r="L13" i="9"/>
  <c r="L14" i="9"/>
  <c r="L15" i="9"/>
  <c r="L16" i="9"/>
  <c r="L17" i="9"/>
  <c r="L18" i="9"/>
  <c r="L19" i="9"/>
  <c r="L20" i="9"/>
  <c r="L21" i="9"/>
  <c r="L22" i="9"/>
  <c r="C19" i="9"/>
  <c r="C20" i="9"/>
  <c r="C21" i="9"/>
  <c r="C22" i="9"/>
  <c r="K11" i="9"/>
  <c r="K12" i="9"/>
  <c r="K13" i="9"/>
  <c r="AX10" i="9"/>
  <c r="AX11" i="9"/>
  <c r="AX12" i="9"/>
  <c r="AX13" i="9"/>
  <c r="AX14" i="9"/>
  <c r="AX15" i="9"/>
  <c r="AX16" i="9"/>
  <c r="AX17" i="9"/>
  <c r="P9" i="9"/>
  <c r="AA11" i="9"/>
  <c r="AA12" i="9"/>
  <c r="H18" i="1"/>
  <c r="A45" i="20" s="1"/>
  <c r="AM38" i="9"/>
  <c r="AM39" i="9"/>
  <c r="AM40" i="9"/>
  <c r="AM41" i="9"/>
  <c r="AM42" i="9"/>
  <c r="AM43" i="9"/>
  <c r="AM44" i="9"/>
  <c r="AM45" i="9"/>
  <c r="AM46" i="9"/>
  <c r="AM47" i="9"/>
  <c r="AM48" i="9"/>
  <c r="AM49" i="9"/>
  <c r="AM50" i="9"/>
  <c r="AM51" i="9"/>
  <c r="AM52" i="9"/>
  <c r="AM53" i="9"/>
  <c r="AV30" i="9"/>
  <c r="AV31" i="9"/>
  <c r="AV32" i="9"/>
  <c r="AV33" i="9"/>
  <c r="AV34" i="9"/>
  <c r="AV35" i="9"/>
  <c r="AV36" i="9"/>
  <c r="AV37" i="9"/>
  <c r="AV38" i="9"/>
  <c r="AV39" i="9"/>
  <c r="AV40" i="9"/>
  <c r="AV41" i="9"/>
  <c r="AV42" i="9"/>
  <c r="AV43" i="9"/>
  <c r="AV44" i="9"/>
  <c r="AB10" i="9"/>
  <c r="AL9" i="9"/>
  <c r="AL10" i="9"/>
  <c r="AL11" i="9"/>
  <c r="AL12" i="9"/>
  <c r="AL13" i="9"/>
  <c r="AL14" i="9"/>
  <c r="AZ10" i="9"/>
  <c r="AZ11" i="9"/>
  <c r="AZ12" i="9"/>
  <c r="AZ13" i="9"/>
  <c r="AZ14" i="9"/>
  <c r="AZ15" i="9"/>
  <c r="AZ16" i="9"/>
  <c r="C17" i="23"/>
  <c r="B16" i="23"/>
  <c r="BF91" i="9"/>
  <c r="BA91" i="9"/>
  <c r="AG58" i="9"/>
  <c r="AG59" i="9"/>
  <c r="Z17" i="9"/>
  <c r="Z18" i="9"/>
  <c r="Z19" i="9"/>
  <c r="AI19" i="9"/>
  <c r="V12" i="9"/>
  <c r="V13" i="9"/>
  <c r="V14" i="9"/>
  <c r="V15" i="9"/>
  <c r="V16" i="9"/>
  <c r="V17" i="9"/>
  <c r="V18" i="9"/>
  <c r="V19" i="9"/>
  <c r="V20" i="9"/>
  <c r="V21" i="9"/>
  <c r="V22" i="9"/>
  <c r="V23" i="9"/>
  <c r="V24" i="9"/>
  <c r="V25" i="9"/>
  <c r="V26" i="9"/>
  <c r="V27" i="9"/>
  <c r="V28" i="9"/>
  <c r="V29" i="9"/>
  <c r="V30" i="9"/>
  <c r="V31" i="9"/>
  <c r="V32" i="9"/>
  <c r="V33" i="9"/>
  <c r="V34" i="9"/>
  <c r="V35" i="9"/>
  <c r="S16" i="9"/>
  <c r="S17" i="9"/>
  <c r="S18" i="9"/>
  <c r="S19" i="9"/>
  <c r="E13" i="9"/>
  <c r="E14" i="9"/>
  <c r="E15" i="9"/>
  <c r="C18" i="23"/>
  <c r="C19" i="23"/>
  <c r="B17" i="23"/>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S20" i="9"/>
  <c r="S21" i="9"/>
  <c r="S22" i="9"/>
  <c r="S23" i="9"/>
  <c r="S24" i="9"/>
  <c r="S25" i="9"/>
  <c r="S26" i="9"/>
  <c r="S27" i="9"/>
  <c r="S28" i="9"/>
  <c r="S29" i="9"/>
  <c r="S30" i="9"/>
  <c r="S31" i="9"/>
  <c r="S32" i="9"/>
  <c r="S33" i="9"/>
  <c r="S34" i="9"/>
  <c r="S35" i="9"/>
  <c r="S36"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X18" i="9"/>
  <c r="AX19" i="9"/>
  <c r="AX20" i="9"/>
  <c r="AX21" i="9"/>
  <c r="AX22" i="9"/>
  <c r="AX23" i="9"/>
  <c r="AX24" i="9"/>
  <c r="AX25" i="9"/>
  <c r="AX26" i="9"/>
  <c r="AX27" i="9"/>
  <c r="AX28" i="9"/>
  <c r="AX29" i="9"/>
  <c r="AX30" i="9"/>
  <c r="AB11" i="9"/>
  <c r="AB12" i="9"/>
  <c r="AN91" i="9"/>
  <c r="K14" i="9"/>
  <c r="K15" i="9"/>
  <c r="K16" i="9"/>
  <c r="K17" i="9"/>
  <c r="K18" i="9"/>
  <c r="K19" i="9"/>
  <c r="K20" i="9"/>
  <c r="K21" i="9"/>
  <c r="K22" i="9"/>
  <c r="K23" i="9"/>
  <c r="K24" i="9"/>
  <c r="K25" i="9"/>
  <c r="K26" i="9"/>
  <c r="K27" i="9"/>
  <c r="M23" i="9"/>
  <c r="M24" i="9"/>
  <c r="M25" i="9"/>
  <c r="M26" i="9"/>
  <c r="M27" i="9"/>
  <c r="M28" i="9"/>
  <c r="M29" i="9"/>
  <c r="D44" i="9"/>
  <c r="D45" i="9"/>
  <c r="D46" i="9"/>
  <c r="D47" i="9"/>
  <c r="D48" i="9"/>
  <c r="D49" i="9"/>
  <c r="D50" i="9"/>
  <c r="D51" i="9"/>
  <c r="D52" i="9"/>
  <c r="F75" i="9"/>
  <c r="F76" i="9"/>
  <c r="AM91" i="9"/>
  <c r="T33" i="9"/>
  <c r="T34" i="9"/>
  <c r="T35" i="9"/>
  <c r="T36" i="9"/>
  <c r="T37" i="9"/>
  <c r="T38" i="9"/>
  <c r="BC23" i="9"/>
  <c r="AF15" i="9"/>
  <c r="AF16" i="9"/>
  <c r="AF17" i="9"/>
  <c r="AF18" i="9"/>
  <c r="AF19"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G17" i="9"/>
  <c r="J52" i="9"/>
  <c r="J53" i="9"/>
  <c r="J54" i="9"/>
  <c r="J55" i="9"/>
  <c r="J56" i="9"/>
  <c r="J57" i="9"/>
  <c r="J58" i="9"/>
  <c r="J59" i="9"/>
  <c r="J60" i="9"/>
  <c r="J61" i="9"/>
  <c r="J62" i="9"/>
  <c r="J63" i="9"/>
  <c r="B42" i="9"/>
  <c r="B43" i="9"/>
  <c r="B44" i="9"/>
  <c r="B45" i="9"/>
  <c r="B46" i="9"/>
  <c r="AA13" i="9"/>
  <c r="AA14" i="9"/>
  <c r="AA15" i="9"/>
  <c r="AT24" i="9"/>
  <c r="AT25" i="9"/>
  <c r="AP15" i="9"/>
  <c r="AP16" i="9"/>
  <c r="Y12" i="9"/>
  <c r="Y13" i="9"/>
  <c r="P10" i="9"/>
  <c r="P11" i="9"/>
  <c r="AY13" i="9"/>
  <c r="AY14" i="9"/>
  <c r="AY15" i="9"/>
  <c r="AY16" i="9"/>
  <c r="AY17" i="9"/>
  <c r="AY18" i="9"/>
  <c r="AY19" i="9"/>
  <c r="AY20" i="9"/>
  <c r="AY21" i="9"/>
  <c r="AY22" i="9"/>
  <c r="AY23" i="9"/>
  <c r="AY24" i="9"/>
  <c r="AY25" i="9"/>
  <c r="AY26" i="9"/>
  <c r="AY27" i="9"/>
  <c r="AY28" i="9"/>
  <c r="AY29" i="9"/>
  <c r="AY30" i="9"/>
  <c r="AY31" i="9"/>
  <c r="AY32" i="9"/>
  <c r="AY33" i="9"/>
  <c r="AY34" i="9"/>
  <c r="AY35" i="9"/>
  <c r="AY36" i="9"/>
  <c r="AY37" i="9"/>
  <c r="AY38" i="9"/>
  <c r="AY39" i="9"/>
  <c r="AY40" i="9"/>
  <c r="AY41" i="9"/>
  <c r="H25" i="9"/>
  <c r="H26" i="9"/>
  <c r="H27" i="9"/>
  <c r="H28" i="9"/>
  <c r="H29" i="9"/>
  <c r="H30" i="9"/>
  <c r="H31" i="9"/>
  <c r="H32" i="9"/>
  <c r="BH91" i="9"/>
  <c r="W11" i="9"/>
  <c r="W12" i="9"/>
  <c r="W13" i="9"/>
  <c r="W14" i="9"/>
  <c r="W15" i="9"/>
  <c r="D28" i="17"/>
  <c r="A44" i="1"/>
  <c r="J28" i="17"/>
  <c r="K28" i="17"/>
  <c r="K23" i="14"/>
  <c r="K19" i="14"/>
  <c r="K16" i="20"/>
  <c r="L16" i="20" s="1"/>
  <c r="K13" i="20"/>
  <c r="L13" i="20" s="1"/>
  <c r="K11" i="20"/>
  <c r="L11" i="20" s="1"/>
  <c r="K10" i="19"/>
  <c r="L10" i="19" s="1"/>
  <c r="K20" i="14"/>
  <c r="K9" i="20"/>
  <c r="L9" i="20" s="1"/>
  <c r="B18" i="17"/>
  <c r="B46" i="1"/>
  <c r="F28" i="17"/>
  <c r="E28" i="17"/>
  <c r="L28" i="17"/>
  <c r="H28" i="17"/>
  <c r="M28" i="17"/>
  <c r="G28" i="17"/>
  <c r="D12" i="1"/>
  <c r="AA16"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Y14" i="9"/>
  <c r="Y15" i="9"/>
  <c r="Y16" i="9"/>
  <c r="Y17" i="9"/>
  <c r="L23" i="9"/>
  <c r="L24" i="9"/>
  <c r="L25" i="9"/>
  <c r="L26" i="9"/>
  <c r="L27" i="9"/>
  <c r="AH24" i="9"/>
  <c r="AH25" i="9"/>
  <c r="AH26" i="9"/>
  <c r="AB13" i="9"/>
  <c r="AB14" i="9"/>
  <c r="AB15" i="9"/>
  <c r="AD62" i="9"/>
  <c r="AD9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G18" i="9"/>
  <c r="G19" i="9"/>
  <c r="G20" i="9"/>
  <c r="G21" i="9"/>
  <c r="G22" i="9"/>
  <c r="G23" i="9"/>
  <c r="G24" i="9"/>
  <c r="G25" i="9"/>
  <c r="G26"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V36" i="9"/>
  <c r="AU19" i="9"/>
  <c r="AU20" i="9"/>
  <c r="AU21" i="9"/>
  <c r="AU22" i="9"/>
  <c r="AU23" i="9"/>
  <c r="AU24" i="9"/>
  <c r="AU25" i="9"/>
  <c r="AU26" i="9"/>
  <c r="AU27" i="9"/>
  <c r="AU28" i="9"/>
  <c r="AU29" i="9"/>
  <c r="AU30" i="9"/>
  <c r="AU31" i="9"/>
  <c r="AU32" i="9"/>
  <c r="AU33" i="9"/>
  <c r="AU34" i="9"/>
  <c r="AU35" i="9"/>
  <c r="AU36" i="9"/>
  <c r="AU37" i="9"/>
  <c r="AU38" i="9"/>
  <c r="AU39" i="9"/>
  <c r="AU40" i="9"/>
  <c r="AU41" i="9"/>
  <c r="AU42" i="9"/>
  <c r="AU43" i="9"/>
  <c r="AU44" i="9"/>
  <c r="AU45" i="9"/>
  <c r="BG31" i="9"/>
  <c r="BG32" i="9"/>
  <c r="BG33" i="9"/>
  <c r="AV91" i="9"/>
  <c r="Z20" i="9"/>
  <c r="Z21" i="9"/>
  <c r="Z22" i="9"/>
  <c r="C23" i="9"/>
  <c r="C24" i="9"/>
  <c r="C25" i="9"/>
  <c r="C26" i="9"/>
  <c r="C27" i="9"/>
  <c r="C28" i="9"/>
  <c r="C29" i="9"/>
  <c r="C30" i="9"/>
  <c r="C31" i="9"/>
  <c r="AZ17" i="9"/>
  <c r="AZ18" i="9"/>
  <c r="AQ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55" i="9"/>
  <c r="AJ56" i="9"/>
  <c r="AI20" i="9"/>
  <c r="AI21" i="9"/>
  <c r="BB30" i="9"/>
  <c r="BB31" i="9"/>
  <c r="BB32" i="9"/>
  <c r="BB33" i="9"/>
  <c r="BB34" i="9"/>
  <c r="BB35" i="9"/>
  <c r="BE18" i="9"/>
  <c r="BE19" i="9"/>
  <c r="BE20" i="9"/>
  <c r="BE21" i="9"/>
  <c r="BE22" i="9"/>
  <c r="BE23" i="9"/>
  <c r="BE24" i="9"/>
  <c r="BE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N91" i="9"/>
  <c r="AR91" i="9"/>
  <c r="BG91" i="9"/>
  <c r="A46" i="1"/>
  <c r="B45" i="17"/>
  <c r="K26" i="14"/>
  <c r="K25" i="14"/>
  <c r="K22" i="14"/>
  <c r="K18" i="14"/>
  <c r="K15" i="20"/>
  <c r="L15" i="20" s="1"/>
  <c r="K12" i="20"/>
  <c r="L12" i="20" s="1"/>
  <c r="K21" i="14"/>
  <c r="K8" i="20"/>
  <c r="L8" i="20" s="1"/>
  <c r="K6" i="20"/>
  <c r="L6" i="20" s="1"/>
  <c r="B44" i="1"/>
  <c r="B48" i="1"/>
  <c r="K7" i="19"/>
  <c r="K8" i="19" s="1"/>
  <c r="K24" i="14"/>
  <c r="K7" i="20"/>
  <c r="L7" i="20" s="1"/>
  <c r="K14" i="20"/>
  <c r="L14" i="20" s="1"/>
  <c r="BE26" i="9"/>
  <c r="BE27" i="9"/>
  <c r="BE28" i="9"/>
  <c r="BE29" i="9"/>
  <c r="BE30" i="9"/>
  <c r="BE31" i="9"/>
  <c r="BE32" i="9"/>
  <c r="BE33" i="9"/>
  <c r="BE34" i="9"/>
  <c r="BE35" i="9"/>
  <c r="BE91"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BB36" i="9"/>
  <c r="BB37" i="9"/>
  <c r="BB38"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AZ19" i="9"/>
  <c r="AZ20" i="9"/>
  <c r="AZ21" i="9"/>
  <c r="AZ22" i="9"/>
  <c r="AZ23" i="9"/>
  <c r="AZ24" i="9"/>
  <c r="AZ25" i="9"/>
  <c r="AZ26" i="9"/>
  <c r="AZ27" i="9"/>
  <c r="AZ28" i="9"/>
  <c r="AZ29" i="9"/>
  <c r="AZ30" i="9"/>
  <c r="AZ31" i="9"/>
  <c r="AZ32" i="9"/>
  <c r="AZ33" i="9"/>
  <c r="AZ34" i="9"/>
  <c r="AZ35" i="9"/>
  <c r="AZ36" i="9"/>
  <c r="AZ37" i="9"/>
  <c r="AZ38" i="9"/>
  <c r="AZ39" i="9"/>
  <c r="AZ40"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AT26" i="9"/>
  <c r="AT27" i="9"/>
  <c r="AT28" i="9"/>
  <c r="AT29" i="9"/>
  <c r="AT30" i="9"/>
  <c r="AT31" i="9"/>
  <c r="AT32" i="9"/>
  <c r="AT33" i="9"/>
  <c r="AT34" i="9"/>
  <c r="AT35" i="9"/>
  <c r="AT36" i="9"/>
  <c r="AT37" i="9"/>
  <c r="AT38" i="9"/>
  <c r="AT39" i="9"/>
  <c r="AT40" i="9"/>
  <c r="AT41" i="9"/>
  <c r="AT42" i="9"/>
  <c r="AT43" i="9"/>
  <c r="AT44" i="9"/>
  <c r="AT45" i="9"/>
  <c r="AT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J64" i="9"/>
  <c r="J65" i="9"/>
  <c r="J66" i="9"/>
  <c r="J67" i="9"/>
  <c r="J68" i="9"/>
  <c r="J69" i="9"/>
  <c r="J70" i="9"/>
  <c r="J71" i="9"/>
  <c r="J72" i="9"/>
  <c r="J73" i="9"/>
  <c r="J74" i="9"/>
  <c r="J75" i="9"/>
  <c r="J76" i="9"/>
  <c r="J77" i="9"/>
  <c r="J78" i="9"/>
  <c r="J79" i="9"/>
  <c r="J80" i="9"/>
  <c r="J81" i="9"/>
  <c r="J82" i="9"/>
  <c r="BC91" i="9"/>
  <c r="BC24" i="9"/>
  <c r="BC25" i="9"/>
  <c r="BC26" i="9"/>
  <c r="BC27" i="9"/>
  <c r="BC28" i="9"/>
  <c r="BC29" i="9"/>
  <c r="BC30" i="9"/>
  <c r="BC31" i="9"/>
  <c r="BC32" i="9"/>
  <c r="BC33" i="9"/>
  <c r="BC34" i="9"/>
  <c r="BC35" i="9"/>
  <c r="BC36" i="9"/>
  <c r="BC37"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91"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91"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91" i="9"/>
  <c r="AP17" i="9"/>
  <c r="AP18" i="9"/>
  <c r="AP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91"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91" i="9"/>
  <c r="F77" i="9"/>
  <c r="F78" i="9"/>
  <c r="F79" i="9"/>
  <c r="F80" i="9"/>
  <c r="F81" i="9"/>
  <c r="F82" i="9"/>
  <c r="F83" i="9"/>
  <c r="F84" i="9"/>
  <c r="F85" i="9"/>
  <c r="F86" i="9"/>
  <c r="F91"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91"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P91" i="9"/>
  <c r="AC91" i="9"/>
  <c r="AJ91"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91" i="9"/>
  <c r="AX31" i="9"/>
  <c r="AX32" i="9"/>
  <c r="AX33" i="9"/>
  <c r="AX34" i="9"/>
  <c r="AX35" i="9"/>
  <c r="AX36" i="9"/>
  <c r="AX37" i="9"/>
  <c r="AX38" i="9"/>
  <c r="AX39" i="9"/>
  <c r="AX40" i="9"/>
  <c r="AX41" i="9"/>
  <c r="AX42"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91"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91" i="9"/>
  <c r="AU91"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M91" i="9"/>
  <c r="K91" i="9"/>
  <c r="X91" i="9"/>
  <c r="U91"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91" i="9"/>
  <c r="AY91" i="9"/>
  <c r="AL91" i="9"/>
  <c r="BD21" i="9"/>
  <c r="BD22" i="9"/>
  <c r="BD23" i="9"/>
  <c r="BD24" i="9"/>
  <c r="BD25" i="9"/>
  <c r="BD26" i="9"/>
  <c r="BD27" i="9"/>
  <c r="BD28" i="9"/>
  <c r="BD29" i="9"/>
  <c r="BD30" i="9"/>
  <c r="BD31" i="9"/>
  <c r="BD32" i="9"/>
  <c r="BD33" i="9"/>
  <c r="BD34" i="9"/>
  <c r="BD35" i="9"/>
  <c r="BD36" i="9"/>
  <c r="BD9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T91" i="9"/>
  <c r="AW91" i="9"/>
  <c r="AG91" i="9"/>
  <c r="B19" i="23"/>
  <c r="C20" i="23"/>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Q69" i="9"/>
  <c r="Q70" i="9"/>
  <c r="Q71" i="9"/>
  <c r="Q72" i="9"/>
  <c r="Q73" i="9"/>
  <c r="Q74" i="9"/>
  <c r="Q75" i="9"/>
  <c r="Q91" i="9"/>
  <c r="AE91" i="9"/>
  <c r="AK49" i="9"/>
  <c r="AK50" i="9"/>
  <c r="AK51" i="9"/>
  <c r="AK52" i="9"/>
  <c r="AK53" i="9"/>
  <c r="AK54" i="9"/>
  <c r="AK55" i="9"/>
  <c r="AO91" i="9"/>
  <c r="BI30" i="9"/>
  <c r="BI31" i="9"/>
  <c r="BJ91" i="9"/>
  <c r="B18" i="23"/>
  <c r="AQ91" i="9"/>
  <c r="AH91" i="9"/>
  <c r="B91" i="9"/>
  <c r="W91" i="9"/>
  <c r="C91" i="9"/>
  <c r="B20" i="23"/>
  <c r="C21" i="23"/>
  <c r="AK91" i="9"/>
  <c r="AS91" i="9"/>
  <c r="AA91" i="9"/>
  <c r="AX91" i="9"/>
  <c r="V91" i="9"/>
  <c r="D91" i="9"/>
  <c r="G91" i="9"/>
  <c r="BI91" i="9"/>
  <c r="R91" i="9"/>
  <c r="AI91" i="9"/>
  <c r="I91" i="9"/>
  <c r="J91" i="9"/>
  <c r="AT91" i="9"/>
  <c r="AZ91" i="9"/>
  <c r="BB91" i="9"/>
  <c r="C22" i="23"/>
  <c r="B21" i="23"/>
  <c r="C23" i="23"/>
  <c r="B22" i="23"/>
  <c r="B23" i="23"/>
  <c r="C24" i="23"/>
  <c r="C25" i="23"/>
  <c r="B24" i="23"/>
  <c r="B25" i="23"/>
  <c r="C26" i="23"/>
  <c r="C27" i="23"/>
  <c r="B26" i="23"/>
  <c r="B27" i="23"/>
  <c r="C28" i="23"/>
  <c r="C29" i="23"/>
  <c r="B28" i="23"/>
  <c r="B29" i="23"/>
  <c r="C30" i="23"/>
  <c r="C31" i="23"/>
  <c r="B30" i="23"/>
  <c r="B31" i="23"/>
  <c r="C32" i="23"/>
  <c r="C33" i="23"/>
  <c r="B32" i="23"/>
  <c r="C34" i="23"/>
  <c r="B33" i="23"/>
  <c r="C35" i="23"/>
  <c r="B34" i="23"/>
  <c r="B35" i="23"/>
  <c r="C36" i="23"/>
  <c r="C37" i="23"/>
  <c r="B36" i="23"/>
  <c r="C38" i="23"/>
  <c r="B37" i="23"/>
  <c r="C39" i="23"/>
  <c r="B38" i="23"/>
  <c r="B39" i="23"/>
  <c r="C40" i="23"/>
  <c r="C41" i="23"/>
  <c r="B40" i="23"/>
  <c r="C42" i="23"/>
  <c r="B41" i="23"/>
  <c r="C43" i="23"/>
  <c r="B42" i="23"/>
  <c r="B43" i="23"/>
  <c r="C44" i="23"/>
  <c r="C45" i="23"/>
  <c r="B44" i="23"/>
  <c r="C46" i="23"/>
  <c r="B45" i="23"/>
  <c r="C47" i="23"/>
  <c r="B46" i="23"/>
  <c r="B47" i="23"/>
  <c r="C48" i="23"/>
  <c r="C49" i="23"/>
  <c r="B48" i="23"/>
  <c r="C50" i="23"/>
  <c r="B49" i="23"/>
  <c r="C51" i="23"/>
  <c r="B50" i="23"/>
  <c r="B51" i="23"/>
  <c r="C52" i="23"/>
  <c r="C53" i="23"/>
  <c r="B52" i="23"/>
  <c r="C54" i="23"/>
  <c r="B53" i="23"/>
  <c r="C55" i="23"/>
  <c r="B54" i="23"/>
  <c r="B55" i="23"/>
  <c r="C56" i="23"/>
  <c r="B56" i="23"/>
  <c r="C57" i="23"/>
  <c r="C58" i="23"/>
  <c r="B57" i="23"/>
  <c r="C59" i="23"/>
  <c r="B58" i="23"/>
  <c r="B59" i="23"/>
  <c r="C60" i="23"/>
  <c r="B60" i="23"/>
  <c r="C61" i="23"/>
  <c r="C62" i="23"/>
  <c r="B61" i="23"/>
  <c r="I14" i="23"/>
  <c r="B62" i="23"/>
  <c r="H14" i="23"/>
  <c r="I15" i="23"/>
  <c r="H15" i="23"/>
  <c r="I16" i="23"/>
  <c r="I17" i="23"/>
  <c r="H16" i="23"/>
  <c r="I18" i="23"/>
  <c r="H17" i="23"/>
  <c r="H18" i="23"/>
  <c r="I19" i="23"/>
  <c r="H19" i="23"/>
  <c r="I20" i="23"/>
  <c r="I21" i="23"/>
  <c r="H20" i="23"/>
  <c r="I22" i="23"/>
  <c r="H21" i="23"/>
  <c r="I23" i="23"/>
  <c r="H22" i="23"/>
  <c r="I24" i="23"/>
  <c r="H23" i="23"/>
  <c r="H24" i="23"/>
  <c r="I25" i="23"/>
  <c r="H25" i="23"/>
  <c r="I26" i="23"/>
  <c r="H26" i="23"/>
  <c r="I27" i="23"/>
  <c r="I28" i="23"/>
  <c r="H27" i="23"/>
  <c r="I29" i="23"/>
  <c r="H28" i="23"/>
  <c r="I30" i="23"/>
  <c r="H29" i="23"/>
  <c r="I31" i="23"/>
  <c r="H30" i="23"/>
  <c r="I32" i="23"/>
  <c r="H31" i="23"/>
  <c r="H32" i="23"/>
  <c r="I33" i="23"/>
  <c r="I34" i="23"/>
  <c r="H33" i="23"/>
  <c r="I35" i="23"/>
  <c r="H34" i="23"/>
  <c r="I36" i="23"/>
  <c r="H35" i="23"/>
  <c r="H36" i="23"/>
  <c r="I37" i="23"/>
  <c r="I38" i="23"/>
  <c r="H37" i="23"/>
  <c r="I39" i="23"/>
  <c r="H38" i="23"/>
  <c r="H39" i="23"/>
  <c r="I40" i="23"/>
  <c r="I41" i="23"/>
  <c r="H40" i="23"/>
  <c r="I42" i="23"/>
  <c r="H41" i="23"/>
  <c r="I43" i="23"/>
  <c r="H42" i="23"/>
  <c r="H43" i="23"/>
  <c r="I44" i="23"/>
  <c r="L44" i="23"/>
  <c r="I45" i="23"/>
  <c r="H44" i="23"/>
  <c r="J44" i="23" s="1"/>
  <c r="H45" i="23"/>
  <c r="J45" i="23" s="1"/>
  <c r="I46" i="23"/>
  <c r="L45" i="23"/>
  <c r="H46" i="23"/>
  <c r="J46" i="23" s="1"/>
  <c r="L46" i="23"/>
  <c r="I47" i="23"/>
  <c r="L47" i="23"/>
  <c r="H47" i="23"/>
  <c r="J47" i="23" s="1"/>
  <c r="I48" i="23"/>
  <c r="H48" i="23"/>
  <c r="J48" i="23" s="1"/>
  <c r="L48" i="23"/>
  <c r="I49" i="23"/>
  <c r="H49" i="23"/>
  <c r="J49" i="23" s="1"/>
  <c r="I50" i="23"/>
  <c r="L49" i="23"/>
  <c r="H50" i="23"/>
  <c r="J50" i="23" s="1"/>
  <c r="L50" i="23"/>
  <c r="I51" i="23"/>
  <c r="H51" i="23"/>
  <c r="J51" i="23" s="1"/>
  <c r="I52" i="23"/>
  <c r="L51" i="23"/>
  <c r="L52" i="23"/>
  <c r="I53" i="23"/>
  <c r="H52" i="23"/>
  <c r="J52" i="23" s="1"/>
  <c r="H53" i="23"/>
  <c r="J53" i="23" s="1"/>
  <c r="I54" i="23"/>
  <c r="L53" i="23"/>
  <c r="I55" i="23"/>
  <c r="H54" i="23"/>
  <c r="J54" i="23" s="1"/>
  <c r="L54" i="23"/>
  <c r="H55" i="23"/>
  <c r="J55" i="23" s="1"/>
  <c r="L55" i="23"/>
  <c r="I56" i="23"/>
  <c r="I57" i="23"/>
  <c r="H56" i="23"/>
  <c r="J56" i="23" s="1"/>
  <c r="L56" i="23"/>
  <c r="L57" i="23"/>
  <c r="H57" i="23"/>
  <c r="J57" i="23" s="1"/>
  <c r="I58" i="23"/>
  <c r="I59" i="23"/>
  <c r="H58" i="23"/>
  <c r="J58" i="23" s="1"/>
  <c r="L58" i="23"/>
  <c r="L59" i="23"/>
  <c r="H59" i="23"/>
  <c r="J59" i="23" s="1"/>
  <c r="I60" i="23"/>
  <c r="I61" i="23"/>
  <c r="L60" i="23"/>
  <c r="H60" i="23"/>
  <c r="J60" i="23" s="1"/>
  <c r="L61" i="23"/>
  <c r="H61" i="23"/>
  <c r="J61" i="23" s="1"/>
  <c r="I62" i="23"/>
  <c r="H62" i="23"/>
  <c r="J62" i="23" s="1"/>
  <c r="I63" i="23"/>
  <c r="L62" i="23"/>
  <c r="H63" i="23"/>
  <c r="J63" i="23" s="1"/>
  <c r="L63" i="23"/>
  <c r="B10" i="17"/>
  <c r="C10" i="17" s="1"/>
  <c r="F12" i="1" s="1"/>
  <c r="B18" i="1" s="1"/>
  <c r="D30" i="17" s="1"/>
  <c r="B45" i="1"/>
  <c r="B46" i="17"/>
  <c r="B47" i="1"/>
  <c r="F13" i="17"/>
  <c r="B13" i="17"/>
  <c r="J21" i="17"/>
  <c r="M21" i="17"/>
  <c r="D11" i="17"/>
  <c r="E11" i="17" s="1"/>
  <c r="D15" i="17" s="1"/>
  <c r="D45" i="17"/>
  <c r="G45" i="17" s="1"/>
  <c r="A48" i="1"/>
  <c r="A45" i="1"/>
  <c r="A49" i="1"/>
  <c r="C15" i="17"/>
  <c r="B49" i="14"/>
  <c r="D20" i="17"/>
  <c r="D13" i="17"/>
  <c r="B43" i="25"/>
  <c r="G13" i="17" l="1"/>
  <c r="Q14" i="25"/>
  <c r="L14" i="25" s="1"/>
  <c r="F24" i="19"/>
  <c r="H19" i="17"/>
  <c r="F23" i="1" s="1"/>
  <c r="F28" i="19" s="1"/>
  <c r="H28" i="19" s="1"/>
  <c r="H20" i="17"/>
  <c r="F24" i="1" s="1"/>
  <c r="D4" i="17"/>
  <c r="H45" i="17"/>
  <c r="F26" i="1" s="1"/>
  <c r="B27" i="1" s="1"/>
  <c r="D46" i="17" s="1"/>
  <c r="G46" i="17" s="1"/>
  <c r="H46" i="17" s="1"/>
  <c r="F27" i="1" s="1"/>
  <c r="L32" i="19" s="1"/>
  <c r="F21" i="17"/>
  <c r="G21" i="17" s="1"/>
  <c r="G20" i="17"/>
  <c r="J28" i="19"/>
  <c r="A44" i="20"/>
  <c r="J2" i="26"/>
  <c r="B47" i="17"/>
  <c r="B67" i="23"/>
  <c r="L68" i="23"/>
  <c r="H13" i="17"/>
  <c r="B15" i="17"/>
  <c r="D18" i="17"/>
  <c r="G18" i="17" s="1"/>
  <c r="H18" i="17" s="1"/>
  <c r="F22" i="1" s="1"/>
  <c r="L31" i="19"/>
  <c r="G17" i="17"/>
  <c r="H17" i="17"/>
  <c r="F21" i="1" s="1"/>
  <c r="K20" i="20" s="1"/>
  <c r="L20" i="20" s="1"/>
  <c r="L54" i="14"/>
  <c r="K13" i="19"/>
  <c r="L13" i="19" s="1"/>
  <c r="F29" i="19"/>
  <c r="H29" i="19" s="1"/>
  <c r="L29" i="19"/>
  <c r="F54" i="14"/>
  <c r="H54" i="14" s="1"/>
  <c r="J54" i="14"/>
  <c r="K41" i="20"/>
  <c r="L41" i="20" s="1"/>
  <c r="K37" i="14"/>
  <c r="J29" i="19"/>
  <c r="K30" i="14"/>
  <c r="C28" i="1"/>
  <c r="G16" i="17"/>
  <c r="H16" i="17"/>
  <c r="F20" i="1" s="1"/>
  <c r="H15" i="17"/>
  <c r="F19" i="1" s="1"/>
  <c r="G15" i="17"/>
  <c r="H24" i="19"/>
  <c r="L24" i="19"/>
  <c r="D31" i="17"/>
  <c r="D14" i="17"/>
  <c r="D32" i="17"/>
  <c r="A39" i="14"/>
  <c r="A40" i="14"/>
  <c r="J24" i="19"/>
  <c r="J31" i="19" l="1"/>
  <c r="F31" i="19"/>
  <c r="H31" i="19" s="1"/>
  <c r="B28" i="1"/>
  <c r="D47" i="17" s="1"/>
  <c r="G47" i="17" s="1"/>
  <c r="H47" i="17" s="1"/>
  <c r="F28" i="1" s="1"/>
  <c r="L33" i="19" s="1"/>
  <c r="K34" i="14"/>
  <c r="K35" i="14" s="1"/>
  <c r="K19" i="20"/>
  <c r="L19" i="20" s="1"/>
  <c r="J53" i="14"/>
  <c r="K38" i="20"/>
  <c r="L38" i="20" s="1"/>
  <c r="H21" i="17"/>
  <c r="F25" i="1" s="1"/>
  <c r="F55" i="14" s="1"/>
  <c r="H55" i="14" s="1"/>
  <c r="C27" i="1"/>
  <c r="I13" i="17"/>
  <c r="K13" i="17" s="1"/>
  <c r="L53" i="14"/>
  <c r="F53" i="14"/>
  <c r="H53" i="14" s="1"/>
  <c r="L28" i="19"/>
  <c r="K12" i="19"/>
  <c r="L12" i="19" s="1"/>
  <c r="L26" i="19"/>
  <c r="F32" i="19"/>
  <c r="H32" i="19" s="1"/>
  <c r="F26" i="19"/>
  <c r="H26" i="19" s="1"/>
  <c r="I21" i="17"/>
  <c r="K21" i="17" s="1"/>
  <c r="K39" i="20"/>
  <c r="L39" i="20" s="1"/>
  <c r="L55" i="14"/>
  <c r="F17" i="1"/>
  <c r="D41" i="23" s="1"/>
  <c r="K25" i="20"/>
  <c r="L25" i="20" s="1"/>
  <c r="K34" i="20"/>
  <c r="L34" i="20" s="1"/>
  <c r="L27" i="19"/>
  <c r="K31" i="20"/>
  <c r="L31" i="20" s="1"/>
  <c r="K32" i="14"/>
  <c r="K24" i="20"/>
  <c r="L24" i="20" s="1"/>
  <c r="J52" i="14"/>
  <c r="J27" i="19"/>
  <c r="K11" i="19"/>
  <c r="L11" i="19" s="1"/>
  <c r="F27" i="19"/>
  <c r="H27" i="19" s="1"/>
  <c r="F52" i="14"/>
  <c r="H52" i="14" s="1"/>
  <c r="K23" i="20"/>
  <c r="L23" i="20" s="1"/>
  <c r="K26" i="20"/>
  <c r="L26" i="20" s="1"/>
  <c r="K33" i="20"/>
  <c r="L33" i="20" s="1"/>
  <c r="K36" i="20"/>
  <c r="L36" i="20" s="1"/>
  <c r="K29" i="20"/>
  <c r="L29" i="20" s="1"/>
  <c r="K35" i="20"/>
  <c r="L35" i="20" s="1"/>
  <c r="K30" i="20"/>
  <c r="L30" i="20" s="1"/>
  <c r="L52" i="14"/>
  <c r="K22" i="20"/>
  <c r="L22" i="20" s="1"/>
  <c r="J32" i="19"/>
  <c r="D20" i="23"/>
  <c r="J55" i="14"/>
  <c r="L51" i="14"/>
  <c r="K18" i="20"/>
  <c r="L18" i="20" s="1"/>
  <c r="K28" i="14"/>
  <c r="K27" i="14"/>
  <c r="F51" i="14"/>
  <c r="H51" i="14" s="1"/>
  <c r="J51" i="14"/>
  <c r="K29" i="14"/>
  <c r="K17" i="20"/>
  <c r="L17" i="20" s="1"/>
  <c r="J26" i="19"/>
  <c r="K14" i="19"/>
  <c r="L14" i="19" s="1"/>
  <c r="L50" i="14"/>
  <c r="F50" i="14"/>
  <c r="H50" i="14" s="1"/>
  <c r="L25" i="19"/>
  <c r="J50" i="14"/>
  <c r="F25" i="19"/>
  <c r="H25" i="19" s="1"/>
  <c r="J25" i="19"/>
  <c r="D14" i="23"/>
  <c r="H14" i="17"/>
  <c r="F18" i="1" s="1"/>
  <c r="G14" i="17"/>
  <c r="D22" i="23" l="1"/>
  <c r="L39" i="25"/>
  <c r="K38" i="14"/>
  <c r="D16" i="23"/>
  <c r="D43" i="23"/>
  <c r="D50" i="23"/>
  <c r="J33" i="19"/>
  <c r="K40" i="20"/>
  <c r="L40" i="20" s="1"/>
  <c r="K43" i="20"/>
  <c r="L43" i="20" s="1"/>
  <c r="J30" i="19"/>
  <c r="F30" i="19"/>
  <c r="H30" i="19" s="1"/>
  <c r="L30" i="19"/>
  <c r="L21" i="17"/>
  <c r="D21" i="23"/>
  <c r="D44" i="23"/>
  <c r="D28" i="23"/>
  <c r="D24" i="23"/>
  <c r="D38" i="23"/>
  <c r="J37" i="23"/>
  <c r="J38" i="23"/>
  <c r="J33" i="23"/>
  <c r="J30" i="23"/>
  <c r="J31" i="23"/>
  <c r="J29" i="23"/>
  <c r="J40" i="23"/>
  <c r="J35" i="23"/>
  <c r="J42" i="23"/>
  <c r="J39" i="23"/>
  <c r="D62" i="23"/>
  <c r="J21" i="23"/>
  <c r="D56" i="23"/>
  <c r="D53" i="23"/>
  <c r="J26" i="23"/>
  <c r="J16" i="23"/>
  <c r="D55" i="23"/>
  <c r="J25" i="23"/>
  <c r="J14" i="23"/>
  <c r="J23" i="23"/>
  <c r="D59" i="23"/>
  <c r="D60" i="23"/>
  <c r="J36" i="23"/>
  <c r="J32" i="23"/>
  <c r="J43" i="23"/>
  <c r="J41" i="23"/>
  <c r="J34" i="23"/>
  <c r="J17" i="23"/>
  <c r="D58" i="23"/>
  <c r="J27" i="23"/>
  <c r="D57" i="23"/>
  <c r="J20" i="23"/>
  <c r="J18" i="23"/>
  <c r="J28" i="23"/>
  <c r="D54" i="23"/>
  <c r="J24" i="23"/>
  <c r="D61" i="23"/>
  <c r="J19" i="23"/>
  <c r="J22" i="23"/>
  <c r="J15" i="23"/>
  <c r="D29" i="23"/>
  <c r="D26" i="23"/>
  <c r="D25" i="23"/>
  <c r="D39" i="23"/>
  <c r="D40" i="23"/>
  <c r="D35" i="23"/>
  <c r="D27" i="23"/>
  <c r="D34" i="23"/>
  <c r="D19" i="23"/>
  <c r="D32" i="23"/>
  <c r="L48" i="14"/>
  <c r="J49" i="14" s="1"/>
  <c r="D48" i="23"/>
  <c r="D47" i="23"/>
  <c r="D49" i="23"/>
  <c r="D23" i="23"/>
  <c r="D36" i="23"/>
  <c r="D31" i="23"/>
  <c r="D46" i="23"/>
  <c r="D30" i="23"/>
  <c r="D18" i="23"/>
  <c r="D51" i="23"/>
  <c r="D52" i="23"/>
  <c r="D15" i="23"/>
  <c r="D37" i="23"/>
  <c r="L23" i="19"/>
  <c r="D17" i="23"/>
  <c r="D45" i="23"/>
  <c r="D33" i="23"/>
  <c r="D42" i="23"/>
  <c r="L49" i="14"/>
  <c r="K9" i="19"/>
  <c r="F29" i="1"/>
  <c r="L34" i="19" l="1"/>
  <c r="L56" i="14"/>
  <c r="C32" i="1"/>
  <c r="K5" i="19"/>
  <c r="K30" i="1"/>
  <c r="C33" i="1"/>
  <c r="L32" i="23" s="1"/>
  <c r="K6" i="14"/>
  <c r="K31" i="1"/>
  <c r="K29" i="1"/>
  <c r="G29" i="1" s="1"/>
  <c r="F34" i="19" s="1"/>
  <c r="L37" i="23" l="1"/>
  <c r="L31" i="23"/>
  <c r="L42" i="23"/>
  <c r="L43" i="23"/>
  <c r="L38" i="23"/>
  <c r="L29" i="23"/>
  <c r="L39" i="23"/>
  <c r="L41" i="23"/>
  <c r="L33" i="23"/>
  <c r="L40" i="23"/>
  <c r="L36" i="23"/>
  <c r="L34" i="23"/>
  <c r="L30" i="23"/>
  <c r="L35" i="23"/>
  <c r="K54" i="23"/>
  <c r="J23" i="19"/>
  <c r="E22" i="23"/>
  <c r="E44" i="23"/>
  <c r="K27" i="23"/>
  <c r="K18" i="23"/>
  <c r="K14" i="23"/>
  <c r="E57" i="23"/>
  <c r="K57" i="23"/>
  <c r="K28" i="23"/>
  <c r="K50" i="23"/>
  <c r="K36" i="23"/>
  <c r="K35" i="23"/>
  <c r="E25" i="23"/>
  <c r="K29" i="23"/>
  <c r="E47" i="23"/>
  <c r="K52" i="23"/>
  <c r="E58" i="23"/>
  <c r="D6" i="23"/>
  <c r="K32" i="23"/>
  <c r="K26" i="23"/>
  <c r="E33" i="23"/>
  <c r="K46" i="23"/>
  <c r="E31" i="23"/>
  <c r="J48" i="14"/>
  <c r="E61" i="23"/>
  <c r="K49" i="23"/>
  <c r="K16" i="23"/>
  <c r="E37" i="23"/>
  <c r="E40" i="23"/>
  <c r="E17" i="23"/>
  <c r="E15" i="23"/>
  <c r="K40" i="23"/>
  <c r="E14" i="23"/>
  <c r="K20" i="23"/>
  <c r="K47" i="23"/>
  <c r="E55" i="23"/>
  <c r="K51" i="23"/>
  <c r="K21" i="23"/>
  <c r="E20" i="23"/>
  <c r="K61" i="23"/>
  <c r="K43" i="23"/>
  <c r="E21" i="23"/>
  <c r="E23" i="23"/>
  <c r="E24" i="23"/>
  <c r="E19" i="23"/>
  <c r="K41" i="23"/>
  <c r="K15" i="23"/>
  <c r="K30" i="23"/>
  <c r="K42" i="23"/>
  <c r="E35" i="23"/>
  <c r="E59" i="23"/>
  <c r="E43" i="23"/>
  <c r="E60" i="23"/>
  <c r="E29" i="23"/>
  <c r="K53" i="23"/>
  <c r="F26" i="23"/>
  <c r="E18" i="23"/>
  <c r="E42" i="23"/>
  <c r="K48" i="23"/>
  <c r="E28" i="23"/>
  <c r="K45" i="23"/>
  <c r="K17" i="23"/>
  <c r="E51" i="23"/>
  <c r="F16" i="23"/>
  <c r="F25" i="23"/>
  <c r="K62" i="23"/>
  <c r="K39" i="23"/>
  <c r="E36" i="23"/>
  <c r="E62" i="23"/>
  <c r="K23" i="23"/>
  <c r="K24" i="23"/>
  <c r="E46" i="23"/>
  <c r="K31" i="23"/>
  <c r="K33" i="23"/>
  <c r="E53" i="23"/>
  <c r="K59" i="23"/>
  <c r="E52" i="23"/>
  <c r="K63" i="23"/>
  <c r="K37" i="23"/>
  <c r="K56" i="23"/>
  <c r="K60" i="23"/>
  <c r="E34" i="23"/>
  <c r="E32" i="23"/>
  <c r="E38" i="23"/>
  <c r="C34" i="1"/>
  <c r="E30" i="23"/>
  <c r="E41" i="23"/>
  <c r="E27" i="23"/>
  <c r="K38" i="23"/>
  <c r="E48" i="23"/>
  <c r="K22" i="23"/>
  <c r="B9" i="23"/>
  <c r="E45" i="23"/>
  <c r="E50" i="23"/>
  <c r="K55" i="23"/>
  <c r="E26" i="23"/>
  <c r="K58" i="23"/>
  <c r="K44" i="23"/>
  <c r="K34" i="23"/>
  <c r="E16" i="23"/>
  <c r="E49" i="23"/>
  <c r="E39" i="23"/>
  <c r="K19" i="23"/>
  <c r="E56" i="23"/>
  <c r="K25" i="23"/>
  <c r="E54" i="23"/>
  <c r="F21" i="23"/>
  <c r="F14" i="23"/>
  <c r="F29" i="23"/>
  <c r="L25" i="23"/>
  <c r="F17" i="23"/>
  <c r="F37" i="23"/>
  <c r="F15" i="23"/>
  <c r="L16" i="23"/>
  <c r="L20" i="23"/>
  <c r="F56" i="23"/>
  <c r="F49" i="23"/>
  <c r="F47" i="23"/>
  <c r="F48" i="23"/>
  <c r="F32" i="23"/>
  <c r="F50" i="23"/>
  <c r="L24" i="23"/>
  <c r="F19" i="23"/>
  <c r="F34" i="23"/>
  <c r="F27" i="23"/>
  <c r="F35" i="23"/>
  <c r="L28" i="23"/>
  <c r="L26" i="23"/>
  <c r="F57" i="23"/>
  <c r="L21" i="23"/>
  <c r="L17" i="23"/>
  <c r="F59" i="23"/>
  <c r="F42" i="23"/>
  <c r="L15" i="23"/>
  <c r="L22" i="23"/>
  <c r="F33" i="23"/>
  <c r="F45" i="23"/>
  <c r="L14" i="23"/>
  <c r="F46" i="23"/>
  <c r="F31" i="23"/>
  <c r="F36" i="23"/>
  <c r="F23" i="23"/>
  <c r="F44" i="23"/>
  <c r="F39" i="23"/>
  <c r="F53" i="23"/>
  <c r="L27" i="23"/>
  <c r="F62" i="23"/>
  <c r="F60" i="23"/>
  <c r="F38" i="23"/>
  <c r="L19" i="23"/>
  <c r="F61" i="23"/>
  <c r="F54" i="23"/>
  <c r="F24" i="23"/>
  <c r="F20" i="23"/>
  <c r="F28" i="23"/>
  <c r="F55" i="23"/>
  <c r="L18" i="23"/>
  <c r="F43" i="23"/>
  <c r="F40" i="23"/>
  <c r="F58" i="23"/>
  <c r="F41" i="23"/>
  <c r="F22" i="23"/>
  <c r="F52" i="23"/>
  <c r="F51" i="23"/>
  <c r="F18" i="23"/>
  <c r="F30" i="23"/>
  <c r="L23" i="23"/>
  <c r="K20" i="19"/>
  <c r="K19" i="19"/>
  <c r="K45" i="14"/>
  <c r="K46" i="14" s="1"/>
  <c r="K7" i="14"/>
  <c r="K8" i="14" s="1"/>
</calcChain>
</file>

<file path=xl/comments1.xml><?xml version="1.0" encoding="utf-8"?>
<comments xmlns="http://schemas.openxmlformats.org/spreadsheetml/2006/main">
  <authors>
    <author>Maneesaola</author>
  </authors>
  <commentList>
    <comment ref="C10" authorId="0" shapeId="0">
      <text>
        <r>
          <rPr>
            <b/>
            <sz val="8"/>
            <color indexed="81"/>
            <rFont val="Tahoma"/>
            <family val="2"/>
          </rPr>
          <t>Maneesaola:</t>
        </r>
        <r>
          <rPr>
            <sz val="8"/>
            <color indexed="81"/>
            <rFont val="Tahoma"/>
            <family val="2"/>
          </rPr>
          <t xml:space="preserve">
Max age of Payor
</t>
        </r>
      </text>
    </comment>
  </commentList>
</comments>
</file>

<file path=xl/sharedStrings.xml><?xml version="1.0" encoding="utf-8"?>
<sst xmlns="http://schemas.openxmlformats.org/spreadsheetml/2006/main" count="1823" uniqueCount="822">
  <si>
    <t>กรุณากรอกข้อมูล</t>
  </si>
  <si>
    <t>เพศ</t>
  </si>
  <si>
    <t>อายุ</t>
  </si>
  <si>
    <t>ข้อมูลลูกค้า</t>
  </si>
  <si>
    <t>ชื่อผู้เอาประกันภัย</t>
  </si>
  <si>
    <t>อายุผู้เอาประกันภัย</t>
  </si>
  <si>
    <t>ปี</t>
  </si>
  <si>
    <t>เบอร์โทรศัพท์</t>
  </si>
  <si>
    <t>(%) ต่อปี</t>
  </si>
  <si>
    <t>บาท</t>
  </si>
  <si>
    <t>งวดการชำระเบี้ยประกันภัย</t>
  </si>
  <si>
    <t>CVPLAN</t>
  </si>
  <si>
    <t>CVSEX</t>
  </si>
  <si>
    <t>CVAGE</t>
  </si>
  <si>
    <t>M</t>
  </si>
  <si>
    <t>F</t>
  </si>
  <si>
    <t>Maturity</t>
  </si>
  <si>
    <t>จำนวนเงินเอาประกันภัย</t>
  </si>
  <si>
    <t>สิ้นปีที่</t>
  </si>
  <si>
    <t>12PL</t>
  </si>
  <si>
    <t>Plancode</t>
  </si>
  <si>
    <t>Sex</t>
  </si>
  <si>
    <t>Sum of Rate</t>
  </si>
  <si>
    <t>Age</t>
  </si>
  <si>
    <t>Term</t>
  </si>
  <si>
    <t>Grand Total</t>
  </si>
  <si>
    <t>มูลค่า
เวนคืนเงินสด</t>
  </si>
  <si>
    <t>2. ผลประโยชน์เงินจ่ายคืน</t>
  </si>
  <si>
    <t>2.1 กรณีเลือกขอรับคืนทุกปี รวมตลอดสัญญา</t>
  </si>
  <si>
    <t>ท่านจะได้รับผลประโยชน์จากการลดหย่อนภาษี ปีละ</t>
  </si>
  <si>
    <t>รวมผลประโยชน์ทางภาษีจากการชำระเบี้ยประกันภัย 12 ปี เป็นเงิน</t>
  </si>
  <si>
    <t xml:space="preserve">ลงนาม    </t>
  </si>
  <si>
    <t>วันที่</t>
  </si>
  <si>
    <t>นำเสนอโดย</t>
  </si>
  <si>
    <t>วันที่จัดทำใบข้อเสนอ</t>
  </si>
  <si>
    <t>คุณคนพิเศษ</t>
  </si>
  <si>
    <t>- รวมรับผลประโยชน์ขั้นต่ำ</t>
  </si>
  <si>
    <t>MEB</t>
  </si>
  <si>
    <t>ขั้นอาชีพ</t>
  </si>
  <si>
    <t>age</t>
  </si>
  <si>
    <t>Male</t>
  </si>
  <si>
    <t>WP</t>
  </si>
  <si>
    <t>ผลิตภัณฑ์</t>
  </si>
  <si>
    <t>1. ผลประโยชน์กรณีเสียชีวิตขั้นต่ำ</t>
  </si>
  <si>
    <t>จำนวนวันสูงสุด (4.1+4.2) ไม่เกิน 365 วัน</t>
  </si>
  <si>
    <t>บาทต่อวัน</t>
  </si>
  <si>
    <t xml:space="preserve">            (                                                 )</t>
  </si>
  <si>
    <t>เบี้ยประกันภัยรวมและจำนวนเงินเอาประกันภัย</t>
  </si>
  <si>
    <t xml:space="preserve">1. สุขภาพหรือขั้นอาชีพ </t>
  </si>
  <si>
    <t>กรณีที่ผู้เอาประกันภัยอายุต่ำกว่า 16 ปี กรุณากรอกรายละเอียดของผู้ชำระเบี้ย</t>
  </si>
  <si>
    <t>เพศ (ผู้ชำระเบี้ย)</t>
  </si>
  <si>
    <t>อายุ (ผู้ชำระเบี้ย)</t>
  </si>
  <si>
    <t>- รวมรับผลประโยชน์สูงสุด (รวมเงินปันผล**สูงสุดตลอดสัญญา)</t>
  </si>
  <si>
    <t>บาท**</t>
  </si>
  <si>
    <t>Female</t>
  </si>
  <si>
    <t>กรณีผู้ขอเอาประกันภัยเป็นเยาวชน อายุตั้งแต่ 1 เดือนขึ้นไป แต่ไม่เกิน 15 ปี จะได้รับการยกเว้นเบี้ยประกันภัยสัญญาหลักในกรณีผู้ชำระเบี้ย (ผู้ปกครอง) เสียชีวิต หรือทุพพลภาพสิ้นเชิงถาวร ทั้งนี้การยกเว้นเบี้ยประกันภัยนี้จะสิ้นสุดลงเมื่อผู้เอาประกันภัย (ผู้เยาว์) อายุครบ 25 ปีบริบูรณ์ และเป็นไปตามเงื่อนไขการรับประกันภัยที่บริษัทกำหนด</t>
  </si>
  <si>
    <t>ชาย</t>
  </si>
  <si>
    <t>กรณีผู้ขอเอาประกันภัยเกิดทุพพลภาพสิ้นเชิงถาวร ผู้ขอเอาประกันภัยจะได้รับการยกเว้นเบี้ยประกันภัยของสัญญาหลัก ตามเงื่อนไขของบริษัทฯ</t>
  </si>
  <si>
    <t>หมายเหตุ * ระยะเวลาความคุ้มครองของสัญญาเพิ่มเติมจะเป็นไปตามสัญญาแต่ละประเภท ทั้งนี้ขึ้นอยู่กับเงื่อนไขของบริษัทฯ</t>
  </si>
  <si>
    <t>อายุรับประกัน</t>
  </si>
  <si>
    <t>1 เดือน - 60 ปี</t>
  </si>
  <si>
    <t>1 เดือน - 15 ปี</t>
  </si>
  <si>
    <t>16 - 55 ปี</t>
  </si>
  <si>
    <t>รายปี</t>
  </si>
  <si>
    <t>ผลรวมของ rate</t>
  </si>
  <si>
    <t>plan</t>
  </si>
  <si>
    <t>ageMin</t>
  </si>
  <si>
    <t>ความคุ้มครอง
การเสียชีวิต</t>
  </si>
  <si>
    <t>ระยะเวลา
คุ้มครอง</t>
  </si>
  <si>
    <t>ระยะเวลา
ชำระเบี้ย</t>
  </si>
  <si>
    <t>สัญญาเพิ่มเติมค่าชดเชยรายวัน (MEB)</t>
  </si>
  <si>
    <t>รวมเบี้ยประกันภัยทั้งสิ้น</t>
  </si>
  <si>
    <t>เพื่อประโยชน์ของท่าน กรุณาศึกษาและทำความเข้าใจในเอกสารประกอบการเสนอขายก่อนการตัดใจ</t>
  </si>
  <si>
    <t>ลูกค้าคนพิเศษ</t>
  </si>
  <si>
    <t>AP</t>
  </si>
  <si>
    <t>ECARE</t>
  </si>
  <si>
    <t>MEA</t>
  </si>
  <si>
    <t>16 - 60 ปี</t>
  </si>
  <si>
    <t>20 - 59 ปี</t>
  </si>
  <si>
    <t>ข้อมูล</t>
  </si>
  <si>
    <t>ผลรวมของ Male</t>
  </si>
  <si>
    <t>ผลรวมของ Female</t>
  </si>
  <si>
    <t>sex</t>
  </si>
  <si>
    <t>mode</t>
  </si>
  <si>
    <t>tax</t>
  </si>
  <si>
    <t>age (payor)</t>
  </si>
  <si>
    <t>sex (payor)</t>
  </si>
  <si>
    <t>ราย 6 เดือน</t>
  </si>
  <si>
    <t>ราย 3 เดือน</t>
  </si>
  <si>
    <t>รายเดือน</t>
  </si>
  <si>
    <t>หญิง</t>
  </si>
  <si>
    <t>Product</t>
  </si>
  <si>
    <t>Rate</t>
  </si>
  <si>
    <t>discount</t>
  </si>
  <si>
    <t>SA</t>
  </si>
  <si>
    <t>Premium (Ann)</t>
  </si>
  <si>
    <t>Premium (Mode)</t>
  </si>
  <si>
    <t>ตารางแสดงอัตราเบี้ยประกันภัย</t>
  </si>
  <si>
    <t>ต่อเบี้ยประกันภัย 100 บาท</t>
  </si>
  <si>
    <t>ระยะเวลายกเว้นเบี้ยประกันภัย (ปี)</t>
  </si>
  <si>
    <t>period of pay</t>
  </si>
  <si>
    <t>M-1000</t>
  </si>
  <si>
    <t>M-2200</t>
  </si>
  <si>
    <t>M-3200</t>
  </si>
  <si>
    <t>M-4200</t>
  </si>
  <si>
    <t>F-1000</t>
  </si>
  <si>
    <t>F-2200</t>
  </si>
  <si>
    <t>F-3200</t>
  </si>
  <si>
    <t>F-4200</t>
  </si>
  <si>
    <t>Occ Class</t>
  </si>
  <si>
    <t>20SS</t>
  </si>
  <si>
    <t>25PG</t>
  </si>
  <si>
    <t>10EC</t>
  </si>
  <si>
    <t>PR60</t>
  </si>
  <si>
    <t>25PL</t>
  </si>
  <si>
    <t>ขั้นต่ำ</t>
  </si>
  <si>
    <t>สูงสุด</t>
  </si>
  <si>
    <t>ที่ต้องการ</t>
  </si>
  <si>
    <t>อัตราดอกเบี้ยที่ได้รับ กรณีนำเงินจ่ายคืนตามกรมธรรม์สะสมไว้กับบริษัทฯ (อัตราดอกเบี้ยขั้นต่ำ 4% ต่อปี)</t>
  </si>
  <si>
    <t>รวมเบี้ยทั้งสิ้น</t>
  </si>
  <si>
    <t>1.1 จากสาเหตุทั่วไป</t>
  </si>
  <si>
    <t>1.2 จากอุบัติเหตุทั่วไป รับเพิ่มจากข้อ 1.1</t>
  </si>
  <si>
    <t>1.3 จากอุบัติเหตุสาธารณภัย รับเพิ่มจากข้อ 1.1</t>
  </si>
  <si>
    <t>บาท ต่อสัปดาห์</t>
  </si>
  <si>
    <t>บาท ต่อเดือน</t>
  </si>
  <si>
    <t>ค่าห้อง ค่าอาหาร และบริการพยาบาล (สูงสุด 75 วัน)</t>
  </si>
  <si>
    <t>10.1 ค่าชดเชยรายวัน (สูงสุด 365 วัน)</t>
  </si>
  <si>
    <t>10.2 กรณีเข้ารักษาพยาบาลในห้องไอซียู (I.C.U.) (สูงสุด 15 วัน)</t>
  </si>
  <si>
    <t>สัญญาเพิ่มเติมคุ้มครองอุบัติเหตุ (AP)</t>
  </si>
  <si>
    <t>สัญญาเพิ่มเติมคุ้มครองอุบัติเหตุและค่ารักษาพยาบาล (ECARE)</t>
  </si>
  <si>
    <t>สัญญาเพิ่มเติมค่ารักษาพยาบาล (MEA)</t>
  </si>
  <si>
    <t>สัญญาเพิ่มเติมคุ้มครองโรคร้ายแรง (ELI)</t>
  </si>
  <si>
    <t>สัญญาเพิ่มเติมคุ้มครองการเสียชีวิต (TR)</t>
  </si>
  <si>
    <t>Total Tax Deduct</t>
  </si>
  <si>
    <t>รวมผลประโยชน์ทางภาษีจากการชำระเบี้ยประกันภัยตลอดสัญญา เป็นเงิน</t>
  </si>
  <si>
    <t>สรุปผลประโยชน์ของสัญญาเพิ่มเติม</t>
  </si>
  <si>
    <t>ผลประโยชน์</t>
  </si>
  <si>
    <t>ตามเงื่อนไขของสัญญา</t>
  </si>
  <si>
    <t>Premium Tax per year</t>
  </si>
  <si>
    <t>2. ค่าชดเชยกรณีทุพพลภาพชั่วคราว (จากอุบัติเหตุ) (ไม่เกิน 52 สัปดาห์)*</t>
  </si>
  <si>
    <t>3. ค่าชดเชยกรณีทุพพลภาพถาวรสิ้นเชิง (จากอุบัติเหตุ) (ไม่เกิน 100 เดือน)*</t>
  </si>
  <si>
    <t>4. ค่าชดเชยกรณีการเข้ารักษาตัวในโรงพยาบาล (จากอุบัติเหตุ) (ไม่เกิน 20 สัปดาห์)*</t>
  </si>
  <si>
    <t>5. ค่ารักษาพยาบาลอุบัติเหตุ* ตามที่เกิดขึ้นจริง แต่ไม่เกิน</t>
  </si>
  <si>
    <t>6.1 ค่าห้อง ค่าอาหาร และค่าบริการพยาบาลประจำวันในโรงพยาบาลต่อวัน (สูงสุด 75 วัน)</t>
  </si>
  <si>
    <t>6.3 ค่าแพทย์ตรวจรักษาในโรงพยาบาลประจำวันต่อวัน (สูงสุด 75 วัน)</t>
  </si>
  <si>
    <t xml:space="preserve">6.4 ค่าปรึกษาแพทย์เฉพาะทางในโรงพยาบาล ต่อการปรึกษาแต่ละครั้ง (1 ครั้งต่อวัน สูงสุด 20 ครั้งต่อปี) </t>
  </si>
  <si>
    <t>7.1 ค่าชดเชยรายวัน (สูงสุด 365 วัน)</t>
  </si>
  <si>
    <t>7.2 กรณีเข้ารักษาพยาบาลในห้องไอซียู (I.C.U.) (สูงสุด 15 วัน)</t>
  </si>
  <si>
    <t>1. ผลประโยชน์กรณีเสียชีวิต (ขั้นต่ำ)</t>
  </si>
  <si>
    <t>1.1 การเสียชีวิตจากอุบัติเหตุทั่วไป</t>
  </si>
  <si>
    <t>1.3 สูญเสียมือหรือเท้า 1 ข้างหรือมากกว่า</t>
  </si>
  <si>
    <t>1.4 สูญเสียสายตา 1 ข้างหรือมากกว่า</t>
  </si>
  <si>
    <t>1.5 สูญเสียการได้ยิน</t>
  </si>
  <si>
    <t>1.6 สูญเสียการพูด</t>
  </si>
  <si>
    <t>1.7 สูญเสียแก้วตาทั้งสองข้าง</t>
  </si>
  <si>
    <t>1.8 สูญเสียนิ้วมือหรือนิ้วเท้า (ขึ้นอยู่กับจำนวนข้อที่สูญเสีย)</t>
  </si>
  <si>
    <t>1.9 กระดูกขา หรือสะบ้า แตกหัก</t>
  </si>
  <si>
    <t>1.10 ขาหดสั้นลงอย่างน้อย 5 เซนติเมตร</t>
  </si>
  <si>
    <t>1.11 บาดแผลจากการไหม้ (ขึ้นอยู่ % ความเสียหายของผิวหนัง)</t>
  </si>
  <si>
    <t>1. กรณีเสียชีวิต สูญเสียอวัยวะหรือมีบาดแผลจากการไหม้ (จากอุบัติเหตุ)*</t>
  </si>
  <si>
    <t>MEA+</t>
  </si>
  <si>
    <r>
      <t>MEA</t>
    </r>
    <r>
      <rPr>
        <b/>
        <vertAlign val="superscript"/>
        <sz val="16"/>
        <rFont val="Cordia New"/>
        <family val="2"/>
      </rPr>
      <t>+</t>
    </r>
  </si>
  <si>
    <t>M-6200</t>
  </si>
  <si>
    <t>F-6200</t>
  </si>
  <si>
    <t>6 - 65 ปี</t>
  </si>
  <si>
    <t>1 เดือน - 65 ปี</t>
  </si>
  <si>
    <t>6.5 ค่าแพทย์ผ่าตัดและหัตถการ ต่อการเข้าพักรักษาตัวครั้งใดครั้งหนึ่ง</t>
  </si>
  <si>
    <t>(เป็นไปตามอัตราที่กำหนดในตารางผลประโยชน์ผ่าตัด/วางยาสลบ แนบท้ายกรมธรรม์)</t>
  </si>
  <si>
    <t>- รับเพิ่ม 70% ของค่าใช้จ่ายส่วนที่เกินสิทธิ ในอัตราที่กำหนดในตารางผลประโยชน์ผ่าตัด ตามเงื่อนไขของกรมธรรม์ (กรณีค่าใช้จ่ายรวมทั้งหมดไม่เกินผลประโยชน์สูงสุดของแต่ละแผน)</t>
  </si>
  <si>
    <t>6.7 ค่าห้องผ่าตัดและอุปกรณ์ในห้องผ่าตัด ต่อการเข้าพักรักษาตัวใดครั้งหนึ่ง</t>
  </si>
  <si>
    <t>6.8 ค่ารักษาพยาบาลอื่นๆ ต่อการเข้าพักรักษาตัวครั้งใดครั้งหนึ่ง (รวมค่ายากลับบ้าน ค่ารถพยาบาล และอื่นๆ)</t>
  </si>
  <si>
    <t>- รับเพิ่ม 70% ของค่าใช้จ่ายส่วนที่เกินสิทธิสำหรับค่ารักษาพยาบาลอื่นๆ ในฐานะผู้ป่วยในตามเงื่อนไขของกรมธรรม์ (กรณีค่าใช้จ่ายรวมทั้งหมดไม่เกินผลประโยชน์สูงสุดของแต่ละแผน)</t>
  </si>
  <si>
    <t>6.10 ค่ารักษาพยาบาลฉุกเฉินขณะเป็นผู้ป่วยนอก (เนื่องจากอุบัติเหตุ) ต่อการบาดเจ็บแต่ละครั้ง</t>
  </si>
  <si>
    <t>6.11 ค่ารักษาพยาบาลในฐานะผู้ป่วยนอกต่อเนื่องจากการรักษาพยาบาลในฐานะผู้ป่วยใน โดยเกิดขึ้นภายใน 30 วัน หลังออกจากโรงพยาบาลในฐานะผู้ป่วยใน</t>
  </si>
  <si>
    <t>ผลประโยชน์สูงสุด ต่อการเข้าพักรักษาตัวครั้งใดครั้งหนึ่ง</t>
  </si>
  <si>
    <t>6.2 ค่าห้อง ไอ ซี ยู ต่อวัน (สูงสุด 20 วัน)  โดยจำนวนวันในข้อ 
(6.1)+(6.2) สูงสุดไม่เกิน 75 วัน</t>
  </si>
  <si>
    <t>6.6 ค่าแพทย์วิสัญญี ต่อการเข้าพักรักษาตัวครั้งใดครั้งหนึ่ง (ตามอัตราที่กำหนดในตารางค่าผ่าตัด / วางยาสลบ แนบท้ายกรมธรรม์)</t>
  </si>
  <si>
    <t>6.9 ค่าตรวจวินิจฉัยทางรังสีวิทยาและการตรวจในห้องปฎิบัติการในฐานะผู้ป่วยนอก ต่อการบาดเจ็บหรือเจ็บป่วยแต่ละครั้ง (ซึ่งเกิดขึ้นภายใน 30 วัน ก่อนหรือหลังการเข้ารักษาตัวในโรงพยาบาล)</t>
  </si>
  <si>
    <t>วิธีการใช้งาน</t>
  </si>
  <si>
    <t>- เลือกขั้นอาชีพสำหรับสัญญาเพิ่มเติม</t>
  </si>
  <si>
    <t>- หากสัญญาเพิ่มเติมใดที่ไม่สามารถซื้อได้ จะขึ้นข้อความว่า "ไม่สามารถซื้อได้"</t>
  </si>
  <si>
    <r>
      <t>ขั้นที่ 1</t>
    </r>
    <r>
      <rPr>
        <sz val="14"/>
        <rFont val="Cordia New"/>
        <charset val="222"/>
      </rPr>
      <t xml:space="preserve"> กรอกข้อมูลใน sheet "</t>
    </r>
    <r>
      <rPr>
        <b/>
        <sz val="14"/>
        <rFont val="Cordia New"/>
        <family val="2"/>
      </rPr>
      <t>กรอกข้อมูล</t>
    </r>
    <r>
      <rPr>
        <sz val="14"/>
        <rFont val="Cordia New"/>
        <charset val="222"/>
      </rPr>
      <t>"</t>
    </r>
  </si>
  <si>
    <r>
      <t>ขั้นที่ 2</t>
    </r>
    <r>
      <rPr>
        <sz val="14"/>
        <rFont val="Cordia New"/>
        <charset val="222"/>
      </rPr>
      <t xml:space="preserve"> ใส่ข้อมูลผู้ขอเอาประกันภัยใน</t>
    </r>
    <r>
      <rPr>
        <b/>
        <sz val="14"/>
        <color indexed="17"/>
        <rFont val="Cordia New"/>
        <family val="2"/>
      </rPr>
      <t>ช่องที่เขียว</t>
    </r>
  </si>
  <si>
    <r>
      <t>ขั้นที่ 3</t>
    </r>
    <r>
      <rPr>
        <sz val="14"/>
        <rFont val="Cordia New"/>
        <charset val="222"/>
      </rPr>
      <t xml:space="preserve"> ใส่จำนวนเงินเอาประกันภัยของสัญญาหลัก ในช่อง "จำนวนเงินเอาประกันภัย</t>
    </r>
    <r>
      <rPr>
        <b/>
        <sz val="14"/>
        <color indexed="10"/>
        <rFont val="Cordia New"/>
        <family val="2"/>
      </rPr>
      <t>ที่ต้องการ</t>
    </r>
    <r>
      <rPr>
        <sz val="14"/>
        <rFont val="Cordia New"/>
        <charset val="222"/>
      </rPr>
      <t>"</t>
    </r>
  </si>
  <si>
    <r>
      <t>ขั้นที่ 4</t>
    </r>
    <r>
      <rPr>
        <sz val="14"/>
        <rFont val="Cordia New"/>
        <family val="2"/>
      </rPr>
      <t xml:space="preserve"> การเลือกซื้อสัญญาเพิ่มเติม</t>
    </r>
  </si>
  <si>
    <r>
      <t>- กรณีที่ต้องการซื้อ WPDD หรือ WP ให้คลิกเลือก "</t>
    </r>
    <r>
      <rPr>
        <b/>
        <sz val="14"/>
        <color indexed="10"/>
        <rFont val="Cordia New"/>
        <family val="2"/>
      </rPr>
      <t>ซื้อ</t>
    </r>
    <r>
      <rPr>
        <sz val="14"/>
        <rFont val="Cordia New"/>
        <charset val="222"/>
      </rPr>
      <t>" โดยไม่ต้องกรอกจำนวนเงินเอาประกันภัย</t>
    </r>
  </si>
  <si>
    <r>
      <t>- สำหรับสัญญาเพิ่มเติมอื่นๆ ที่ต้องการซื้อให้ใส่จำนวนเงินเอาประกันภัยในช่องของ "จำนวนเงินเอาประกันภัย</t>
    </r>
    <r>
      <rPr>
        <b/>
        <sz val="14"/>
        <color indexed="10"/>
        <rFont val="Cordia New"/>
        <family val="2"/>
      </rPr>
      <t>ที่ต้องการ</t>
    </r>
    <r>
      <rPr>
        <sz val="14"/>
        <rFont val="Cordia New"/>
        <family val="2"/>
      </rPr>
      <t>"</t>
    </r>
  </si>
  <si>
    <r>
      <t>หมายเหตุ</t>
    </r>
    <r>
      <rPr>
        <sz val="14"/>
        <rFont val="Cordia New"/>
        <family val="2"/>
      </rPr>
      <t xml:space="preserve">   - จำนวนเงินเอาประกันภัยที่สามารถซื้อได้ขั้นต่ำ และสูงสุดสามารถดูได้ในช่อง "ขั้นต่ำ" และ "สูงสุด"</t>
    </r>
  </si>
  <si>
    <r>
      <t>- ในกรณีที่</t>
    </r>
    <r>
      <rPr>
        <u/>
        <sz val="14"/>
        <rFont val="Cordia New"/>
        <family val="2"/>
      </rPr>
      <t>ไม่ต้องการ</t>
    </r>
    <r>
      <rPr>
        <sz val="14"/>
        <rFont val="Cordia New"/>
        <charset val="222"/>
      </rPr>
      <t>ซื้อสัญญาเพิ่มเติม จะไม่สามารถใส่เลข "0" ในช่องของจำนวนเงินเอาประกันภัยได้ ท่านจะต้องกดปุ่ม "</t>
    </r>
    <r>
      <rPr>
        <b/>
        <sz val="14"/>
        <color indexed="10"/>
        <rFont val="Cordia New"/>
        <family val="2"/>
      </rPr>
      <t>delete</t>
    </r>
    <r>
      <rPr>
        <sz val="14"/>
        <rFont val="Cordia New"/>
        <charset val="222"/>
      </rPr>
      <t>" เท่านั้น เพื่อเป็นช่องว่าง</t>
    </r>
  </si>
  <si>
    <t>period for WPDD01</t>
  </si>
  <si>
    <t>WPDD01</t>
  </si>
  <si>
    <t>Max age of payor</t>
  </si>
  <si>
    <t>20 - 65 ปี</t>
  </si>
  <si>
    <r>
      <t xml:space="preserve">6. ผลประโยชน์ค่ารักษาพยาบาล </t>
    </r>
    <r>
      <rPr>
        <b/>
        <sz val="12"/>
        <color indexed="10"/>
        <rFont val="Tahoma"/>
        <family val="2"/>
      </rPr>
      <t>พิเศษ</t>
    </r>
    <r>
      <rPr>
        <b/>
        <sz val="12"/>
        <color indexed="12"/>
        <rFont val="Tahoma"/>
        <family val="2"/>
      </rPr>
      <t>* (MEA</t>
    </r>
    <r>
      <rPr>
        <b/>
        <vertAlign val="superscript"/>
        <sz val="12"/>
        <color indexed="12"/>
        <rFont val="Tahoma"/>
        <family val="2"/>
      </rPr>
      <t>+</t>
    </r>
    <r>
      <rPr>
        <b/>
        <sz val="12"/>
        <color indexed="12"/>
        <rFont val="Tahoma"/>
        <family val="2"/>
      </rPr>
      <t xml:space="preserve">) ต่อการรักษาครั้งใดครั้งหนึ่ง </t>
    </r>
  </si>
  <si>
    <t>Std</t>
  </si>
  <si>
    <t>โปรแกรมกรมธรรม์ประกันชีวิตแบบคุ้มครองตลอดชีพ 60 และ 99 (ชนิดไม่มีเงินปันผล) (เวอร์ชั่น 2012.1)</t>
  </si>
  <si>
    <t>สรุปผลประโยชน์สำหรับแบบประกัน "กรมธรรม์ประกันชีวิตแบบคุ้มครองตลอดชีพ 60 และ 99 (ชนิดไม่มีเงินปันผล)" และสัญญาเพิ่มเติม</t>
  </si>
  <si>
    <t>2. ผลประโยชน์การยกเว้นเบี้ยประกันภัยของสัญญาหลัก*</t>
  </si>
  <si>
    <t>3. ผลประโยชน์คุ้มครองอุบัติเหตุ* สูงสุด</t>
  </si>
  <si>
    <r>
      <t xml:space="preserve">4. ผลประโยชน์ค่ารักษาพยาบาล </t>
    </r>
    <r>
      <rPr>
        <b/>
        <sz val="12"/>
        <color indexed="10"/>
        <rFont val="Tahoma"/>
        <family val="2"/>
      </rPr>
      <t>พิเศษ</t>
    </r>
    <r>
      <rPr>
        <b/>
        <sz val="12"/>
        <rFont val="Tahoma"/>
        <family val="2"/>
      </rPr>
      <t xml:space="preserve"> (ค่าห้อง ค่าอาหาร และบริการพยาบาล) *</t>
    </r>
  </si>
  <si>
    <t>5. ผลประโยชน์ค่าชดเชยรายวันกรณีเข้ารักษาตัวในโรงพยาบาล*</t>
  </si>
  <si>
    <t>ท่านสามารถนำเบี้ยประกันภัยเฉพาะสัญญาหลักกรมธรรม์ประกันชีวิตแบบคุ้มครองตลอดชีพ 60 และ 99 (ชนิดไม่มีเงินปันผล) และสัญญาเพิ่มเติมแบบชั่วระยะเวลาระยะ 10 ปีขึ้นไป มาหักลดหย่อนภาษีได้ตามที่จ่ายจริง แต่ไม่เกินจำนวนสูงสุดที่กรมสรรพากรกำหนด</t>
  </si>
  <si>
    <t>กรมธรรม์ประกันชีวิตแบบคุ้มครองตลอดชีพ 60 และ 99 (ชนิดไม่มีเงินปันผล)</t>
  </si>
  <si>
    <t>โปรแกรมใบข้อเสนอนี้ใช้สำหรับแบบประกันกรมธรรม์ประกันชีวิตแบบคุ้มครองตลอดชีพ 60 และ 99 (ชนิดไม่มีเงินปันผล) ที่เสนอขายตั้งแต่ 1 มิถุนายน 2555 ถึง 31 ธันวาคม 2555 หรือตามประกาศยกเลิกการใช้จากบริษัทฯ (แล้วแต่ระยะเวลาใดสั้นกว่า)</t>
  </si>
  <si>
    <r>
      <t>หมายเหตุ</t>
    </r>
    <r>
      <rPr>
        <sz val="12"/>
        <rFont val="Tahoma"/>
        <family val="2"/>
      </rPr>
      <t xml:space="preserve"> :  ** เบี้ยประกันภัยข้างต้นอาจมีการเปลี่ยนแปลงเนื่องมาจาก </t>
    </r>
  </si>
  <si>
    <t>3. กรณีสูญเสียอวัยวะหรือมีบาดแผลจากการไหม้ (จากอุบัติเหตุ)*</t>
  </si>
  <si>
    <t>4. ค่าชดเชยกรณีทุพพลภาพชั่วคราว (จากอุบัติเหตุ) (ไม่เกิน 52 สัปดาห์)*</t>
  </si>
  <si>
    <t>5. ค่าชดเชยกรณีทุพพลภาพถาวรสิ้นเชิง (จากอุบัติเหตุ) (ไม่เกิน 100 เดือน)*</t>
  </si>
  <si>
    <t>6. ค่าชดเชยกรณีการเข้ารักษาตัวในโรงพยาบาล (จากอุบัติเหตุ) (ไม่เกิน 20 สัปดาห์)*</t>
  </si>
  <si>
    <t>7. ค่ารักษาพยาบาลอุบัติเหตุ* ตามที่เกิดขึ้นจริง แต่ไม่เกิน</t>
  </si>
  <si>
    <t>8. ผลประโยชน์ค่ารักษาพยาบาล*</t>
  </si>
  <si>
    <t>9. ผลประโยชน์ค่าชดเชยรายวันกรณีเข้ารักษาตัวในโรงพยาบาล*</t>
  </si>
  <si>
    <t>10. ผลประโยชน์คุ้มครองโรคร้ายแรง (32 โรค รวมกรณีเสียชีวิต)</t>
  </si>
  <si>
    <t>11. ผลประโยชน์คุ้มครองการเสียชีวิตจากสัญญาเพิ่มเติม TR</t>
  </si>
  <si>
    <t>Basic</t>
  </si>
  <si>
    <t>3.1 สูญเสียมือหรือเท้า 1 ข้างหรือมากกว่า</t>
  </si>
  <si>
    <t>3.2 สูญเสียสายตา 1 ข้างหรือมากกว่า</t>
  </si>
  <si>
    <t>3.3 สูญเสียการได้ยิน</t>
  </si>
  <si>
    <t>3.4 สูญเสียการพูด</t>
  </si>
  <si>
    <t>3.5 สูญเสียแก้วตาทั้งสองข้าง</t>
  </si>
  <si>
    <t>3.6 สูญเสียนิ้วมือหรือนิ้วเท้า (ขึ้นอยู่กับจำนวนข้อที่สูญเสีย)</t>
  </si>
  <si>
    <t>3.7 กระดูกขา หรือสะบ้า แตกหัก</t>
  </si>
  <si>
    <t>3.8 ขาหดสั้นลงอย่างน้อย 5 เซนติเมตร</t>
  </si>
  <si>
    <t>3.9 บาดแผลจากการไหม้ (ขึ้นอยู่ % ความเสียหายของผิวหนัง)</t>
  </si>
  <si>
    <r>
      <t xml:space="preserve">สัญญาเพิ่มเติมผลประโยชน์ผู้ชำระเบี้ยประกันภัย </t>
    </r>
    <r>
      <rPr>
        <b/>
        <sz val="14"/>
        <color indexed="10"/>
        <rFont val="Cordia New"/>
        <family val="2"/>
      </rPr>
      <t>(WPD01)</t>
    </r>
  </si>
  <si>
    <r>
      <t xml:space="preserve">สัญญาเพิ่มเติมผลประโยชน์ผู้ชำระเบี้ยประกันภัย </t>
    </r>
    <r>
      <rPr>
        <b/>
        <sz val="14"/>
        <color indexed="10"/>
        <rFont val="Cordia New"/>
        <family val="2"/>
      </rPr>
      <t>(WPDD01)</t>
    </r>
  </si>
  <si>
    <t>เบี้ยประกันภัยรวม</t>
  </si>
  <si>
    <t>1.2 การเสียชีวิตจากอุบัติเหตุสาธารณภัย รับเพิ่มจากข้อ 1.1</t>
  </si>
  <si>
    <t>ไม่ซื้อ</t>
  </si>
  <si>
    <t>Effective Date</t>
  </si>
  <si>
    <t>version</t>
  </si>
  <si>
    <t>ชื่อไทย</t>
  </si>
  <si>
    <t>งวดการชำระ</t>
  </si>
  <si>
    <t>ลูกค้าคนพิเศษ:</t>
  </si>
  <si>
    <t>จำนวน
เงินเอาประกันภัย</t>
  </si>
  <si>
    <t>ท่านสามารถนำเบี้ยประกันภัยเฉพาะสัญญาหลักกรมธรรม์ประกันชีวิตแบบคุ้มครองตลอดชีพ 60 และ 99 (ชนิดไม่มีเงินปันผล) และสัญญาเพิ่มเติมแบบชั่วระยะ
เวลาระยะ 10 ปีขึ้นไป มาหักลดหย่อนภาษีได้ตามที่จ่ายจริง แต่ไม่เกินจำนวนสูงสุดที่กรมสรรพากรกำหนด</t>
  </si>
  <si>
    <t>7.3 กรณีผ่าตัดและหัตถการ (สูงสุด 5 วัน  / การรักษาพยาบาล และสูงสุด 15 วันต่อปีกรมธรรม์)</t>
  </si>
  <si>
    <r>
      <t xml:space="preserve">7. ผลประโยชน์ค่าชดเชยรายวันกรณีเข้ารักษาตัวในโรงพยาบาล* </t>
    </r>
    <r>
      <rPr>
        <sz val="11"/>
        <color indexed="12"/>
        <rFont val="Tahoma"/>
        <family val="2"/>
      </rPr>
      <t>จำนวนวันสูงสุด (7.1+7.2+7.3) ไม่เกิน 365 วัน</t>
    </r>
  </si>
  <si>
    <t>DCI</t>
  </si>
  <si>
    <t>DCI-20</t>
  </si>
  <si>
    <t>DCI-21</t>
  </si>
  <si>
    <t>DCI-22</t>
  </si>
  <si>
    <t>DCI-23</t>
  </si>
  <si>
    <t>DCI-24</t>
  </si>
  <si>
    <t>DCI-25</t>
  </si>
  <si>
    <t>DCI-26</t>
  </si>
  <si>
    <t>DCI-27</t>
  </si>
  <si>
    <t>DCI-28</t>
  </si>
  <si>
    <t>DCI-29</t>
  </si>
  <si>
    <t>DCI-30</t>
  </si>
  <si>
    <t>DCI-31</t>
  </si>
  <si>
    <t>DCI-32</t>
  </si>
  <si>
    <t>DCI-33</t>
  </si>
  <si>
    <t>DCI-34</t>
  </si>
  <si>
    <t>DCI-35</t>
  </si>
  <si>
    <t>DCI-36</t>
  </si>
  <si>
    <t>DCI-37</t>
  </si>
  <si>
    <t>DCI-38</t>
  </si>
  <si>
    <t>DCI-39</t>
  </si>
  <si>
    <t>DCI-40</t>
  </si>
  <si>
    <t>DCI-41</t>
  </si>
  <si>
    <t>DCI-42</t>
  </si>
  <si>
    <t>DCI-43</t>
  </si>
  <si>
    <t>DCI-44</t>
  </si>
  <si>
    <t>DCI-45</t>
  </si>
  <si>
    <t>DCI-46</t>
  </si>
  <si>
    <t>DCI-47</t>
  </si>
  <si>
    <t>DCI-48</t>
  </si>
  <si>
    <t>DCI-49</t>
  </si>
  <si>
    <t>DCI-50</t>
  </si>
  <si>
    <t>DCI-51</t>
  </si>
  <si>
    <t>DCI-52</t>
  </si>
  <si>
    <t>DCI-53</t>
  </si>
  <si>
    <t>DCI-54</t>
  </si>
  <si>
    <t>DCI-55</t>
  </si>
  <si>
    <t>DCI-56</t>
  </si>
  <si>
    <t>DCI-57</t>
  </si>
  <si>
    <t>DCI-58</t>
  </si>
  <si>
    <t>DCI-59</t>
  </si>
  <si>
    <t>DCI-60</t>
  </si>
  <si>
    <t>DCI-61</t>
  </si>
  <si>
    <t>DCI-62</t>
  </si>
  <si>
    <t>DCI-63</t>
  </si>
  <si>
    <t>DCI-64</t>
  </si>
  <si>
    <t>DCI-65</t>
  </si>
  <si>
    <t>DCI-66</t>
  </si>
  <si>
    <t>DCI-67</t>
  </si>
  <si>
    <t>DCI-68</t>
  </si>
  <si>
    <t>DCI-69</t>
  </si>
  <si>
    <t>DCI-70</t>
  </si>
  <si>
    <t>DCI-71</t>
  </si>
  <si>
    <t>DCI-72</t>
  </si>
  <si>
    <t>DCI-73</t>
  </si>
  <si>
    <t>DCI-74</t>
  </si>
  <si>
    <t xml:space="preserve">กรณีเสียชีวิต และโรคร้ายแรงดังต่อไปนี้ 1. โรคอัลไซเมอร์ 2. โรคโลหิตจางจากไขกระดูกไม่สร้างเม็ดโลหิต 3. โรคเยื่อหุ้มสมองอักเสบและไขสันหลังอักเสบเนื่องจากเชื้อแบคทีเรีย 4. โรคเนื้องอกในสมอง ชนิดที่ไม่ใช่มะเร็ง 5. ตาบอด 6. มะเร็ง 7. ไตวายเรื้อรังและไม่สามารถกลับคืนสู่สภาวะปกติ 8. โรคตับเรื้อรัง 9. โคม่า 10. โรคหลอดเลือดหัวใจตีบตันที่ต้องรักษาด้วยการผ่าตัดต่อหลอดเลือด 11. การสูญเสียการได้ยินอย่างสมบูรณ์ 12. สมองอักเสบ 13. โรคปอดขั้นสุดท้าย 14. ตับอักเสบระยะอันตราย 15. หัวใจวาย 16. การผ่าตัดเปลี่ยนลิ้นหัวใจ 17. การสูญเสียความสามารถในการพูด 18. แผลไหม้ฉกรรจ์ 19. การผ่าตัดเปลี่ยนอวัยวะสำคัญ 20. โรคเกี่ยวกับเซลล์ประสาทยนต์ 21. โรคเนื้อเยื่อแข็งตัวทั่วไป 22. โรคกล้ามเนื้อเสื่อม 23. อัมพาต 24. โรคประสาทพาร์กินสัน 25. โปลิโอ 26. โรคความดันเลือดสูงของเส้นเลือดแดงในปอดชนิดปฐมภูมิ 27. การสูญเสียแขนหรือขาโดยการตัด 28. โรคหลอดเลือดสมอง 29. การผ่าตัดเส้นเลือดหัวใจ 30. ภาวะขั้นสุดท้าย 31. การทุพพลภาพโดยสิ้นเชิงถาวร </t>
  </si>
  <si>
    <t>6. ผลประโยชน์คุ้มครองเสียชีวิตและโรคร้ายแรง* (31 โรค และกรณีเสียชีวิต)</t>
  </si>
  <si>
    <t>อัตราภาษีเงินได้บุคคลธรรมดา</t>
  </si>
  <si>
    <t xml:space="preserve">      2. สัญญาเพิ่มเติมมีลักษณะเป็นสัญญาแบบต่ออายุปีต่อปี โดยเงื่อนไข ผลประโยชน์และอัตราเบี้ยประกันภัยอาจมีการเปลี่ยนแปลงได้ในปีต่ออายุ</t>
  </si>
  <si>
    <t>หมายเหตุ * ระยะเวลาความคุ้มครองของสัญญาเพิ่มเติมจะเป็นไปตามสัญญาแต่ละประเภท ทั้งนี้ขึ้นอยู่กับเงื่อนไขของบริษัทฯ
สัญญาเพิ่มเติมมีลักษณะเป็นสัญญาแบบต่ออายุปีต่อปี โดยเงื่อนไข ผลประโยชน์และอัตราเบี้ยประกันภัยอาจมีการเปลี่ยนแปลงได้ในปีต่ออายุ</t>
  </si>
  <si>
    <t>8. ผลประโยชน์คุ้มครองเสียชีวิตและโรคร้ายแรง (31 โรคและกรณีเสียชีวิต)*</t>
  </si>
  <si>
    <t xml:space="preserve"> ** สัญญาเพิ่มเติมมีลักษณะเป็นสัญญาแบบต่ออายุปีต่อปี โดยเงื่อนไข ผลประโยชน์และอัตราเบี้ยประกันภัยอาจมีการเปลี่ยนแปลงได้ในปีต่ออายุ</t>
  </si>
  <si>
    <t>สัญญาเพิ่มเติมคุ้มครองอุบัติเหตุ (AP)**</t>
  </si>
  <si>
    <t>สัญญาเพิ่มเติมคุ้มครองอุบัติเหตุและค่ารักษาพยาบาล (ECARE)**</t>
  </si>
  <si>
    <r>
      <t>สัญญาเพิ่มเติมค่ารักษาพยาบาล (พิเศษ) (MEA</t>
    </r>
    <r>
      <rPr>
        <vertAlign val="superscript"/>
        <sz val="11"/>
        <rFont val="Tahoma"/>
        <family val="2"/>
      </rPr>
      <t>+</t>
    </r>
    <r>
      <rPr>
        <sz val="11"/>
        <rFont val="Tahoma"/>
        <family val="2"/>
      </rPr>
      <t>)**</t>
    </r>
  </si>
  <si>
    <t>สัญญาเพิ่มเติมค่าชดเชยรายวัน (MEB)**</t>
  </si>
  <si>
    <t>สัญญาเพิ่มเติมคุ้มครองเสียชีวิตและโรคร้ายแรง (DCI)**</t>
  </si>
  <si>
    <t>None</t>
  </si>
  <si>
    <t>CPR</t>
  </si>
  <si>
    <t>HIC</t>
  </si>
  <si>
    <t>WPC</t>
  </si>
  <si>
    <t xml:space="preserve">  ลูกค้าคนพิเศษ:</t>
  </si>
  <si>
    <t>1. ผลประโยชน์จากสัญญาเพิ่มเติมคุ้มครองโรคมะเร็ง (CPR)</t>
  </si>
  <si>
    <r>
      <t xml:space="preserve">1.1  </t>
    </r>
    <r>
      <rPr>
        <b/>
        <u/>
        <sz val="16"/>
        <rFont val="Cordia New"/>
        <family val="2"/>
      </rPr>
      <t>ขั้นที่ 1</t>
    </r>
    <r>
      <rPr>
        <b/>
        <sz val="16"/>
        <rFont val="Cordia New"/>
        <family val="2"/>
      </rPr>
      <t xml:space="preserve">  มะเร็งระยะไม่ลุกลามขั้นต้น หรือมะเร็งผิวหนัง เฉพาะบาเซล เซลและแสควร์มัส เซล</t>
    </r>
  </si>
  <si>
    <t>(การจ่ายผลประโยชน์ดังกล่าวจะเกิดขึ้นก็ต่อเมื่อวันที่เก็บตัวอย่างชิ้นเนื้อเพื่อนำไปตรวจทางพยาธิวิทยาได้พ้นระยะเวลารอคอย 120 วัน)</t>
  </si>
  <si>
    <r>
      <t xml:space="preserve">1.2  </t>
    </r>
    <r>
      <rPr>
        <b/>
        <u/>
        <sz val="16"/>
        <rFont val="Cordia New"/>
        <family val="2"/>
      </rPr>
      <t>ขั้นที่ 2</t>
    </r>
    <r>
      <rPr>
        <b/>
        <sz val="16"/>
        <rFont val="Cordia New"/>
        <family val="2"/>
      </rPr>
      <t xml:space="preserve">  โรคมะเร็งระยะไม่ลุกลาม หรือโรคมะเร็งรังไข่ระยะแรก </t>
    </r>
  </si>
  <si>
    <t xml:space="preserve">             (สามารถเคลมได้ไม่จำกัดจำนวนครั้งและเมื่อรวมผลประโยชน์ที่จ่ายมาแล้วต้องไม่เกิน 100% ของจำนวนเงินเอาประกันภัย)</t>
  </si>
  <si>
    <t>-  สำหรับมะเร็งระยะไม่ลุกลามหรือโรคมะเร็งรังไข่ระยะแรก</t>
  </si>
  <si>
    <t>-  สำหรับรอยมะเร็งปากมดลูก หรือ CIN III</t>
  </si>
  <si>
    <t>(การจ่ายผลประโยชน์ดังกล่าวจะเกิดขึ้นก็ต่อเมื่อวันที่เก็บตัวอย่างชิ้นเนื้อเพื่อนำไปตรวจทางพยาธิวิทยาได้พ้นระยะเวลารอคอย 90 วัน)</t>
  </si>
  <si>
    <r>
      <t xml:space="preserve">1.3  </t>
    </r>
    <r>
      <rPr>
        <b/>
        <u/>
        <sz val="16"/>
        <rFont val="Cordia New"/>
        <family val="2"/>
      </rPr>
      <t>ขั้นที่ 3</t>
    </r>
    <r>
      <rPr>
        <b/>
        <sz val="16"/>
        <rFont val="Cordia New"/>
        <family val="2"/>
      </rPr>
      <t xml:space="preserve">  กรณีตรวจพบ โรคมะเร็งระยะไม่ลุกลามของอวัยวะที่กำหนด ที่มีการรักษาโดยการผ่าตัดแบบ Radical surgery </t>
    </r>
  </si>
  <si>
    <t xml:space="preserve">-  สำหรับโรคมะเร็งระยะไม่ลุกลามของอวัยวะที่กำหนด ที่มีการรักษาโดยการผ่าตัดแบบ Radical surgery </t>
  </si>
  <si>
    <t>-  สำหรับกรณีที่มีการเคลมขั้นที่ 2 และต่อมามีการเคลมขั้นที่ 3 ที่อวัยวะเดิมหรืออวัยวะเดียวกัน</t>
  </si>
  <si>
    <r>
      <t xml:space="preserve">1.4  </t>
    </r>
    <r>
      <rPr>
        <b/>
        <u/>
        <sz val="16"/>
        <rFont val="Cordia New"/>
        <family val="2"/>
      </rPr>
      <t>ขั้นที่ 4</t>
    </r>
    <r>
      <rPr>
        <b/>
        <sz val="16"/>
        <rFont val="Cordia New"/>
        <family val="2"/>
      </rPr>
      <t xml:space="preserve">  โรคมะเร็งระยะลุกลามรับสูงสุด</t>
    </r>
  </si>
  <si>
    <r>
      <t xml:space="preserve">บาท  </t>
    </r>
    <r>
      <rPr>
        <b/>
        <sz val="16"/>
        <rFont val="Cordia New"/>
        <family val="2"/>
      </rPr>
      <t>หรือ</t>
    </r>
  </si>
  <si>
    <t>(การจ่ายผลประโยชน์ดังกล่าวจะเกิดขึ้นก็ต่อเมื่อวันที่เก็บตัวอย่างชิ้นเนื้อเพื่อนำไปตรวจทางพยาธิวิทยาได้พ้นระยะเวลารอคอย 60 วัน)</t>
  </si>
  <si>
    <t xml:space="preserve">100% ของจำนวนเงินเอาประกันภัย </t>
  </si>
  <si>
    <r>
      <t>2. ผลประโยชน์จากสัญญาเพิ่มเติมค่าชดเชยรายวันกรณีเข้ารักษาตัวในโรงพยาบาลเนื่องจากโรคม</t>
    </r>
    <r>
      <rPr>
        <b/>
        <sz val="16"/>
        <color indexed="8"/>
        <rFont val="Cordia New"/>
        <family val="2"/>
      </rPr>
      <t>ะเร็ง (HIC)</t>
    </r>
  </si>
  <si>
    <t xml:space="preserve"> 2.1  ขั้นที่ 1  มะเร็งระยะไม่ลุกลามขั้นต้น หรือมะเร็งผิวหนัง เฉพาะบาเซล เซลและแสควร์มัส เซล</t>
  </si>
  <si>
    <t xml:space="preserve">      2.2  ขั้นที่ 2  โรคมะเร็งระยะไม่ลุกลาม หรือโรคมะเร็งรังไข่ระยะแรก </t>
  </si>
  <si>
    <t>บาท/วัน สูงสุด 365 วัน</t>
  </si>
  <si>
    <t xml:space="preserve">  (การจ่ายผลประโยชน์ดังกล่าวจะเกิดขึ้นก็ต่อเมื่อวันที่เก็บตัวอย่างชิ้นเนื้อเพื่อนำไปตรวจทางพยาธิวิทยาได้พ้นระยะเวลารอคอย 90 วัน)</t>
  </si>
  <si>
    <t xml:space="preserve">     2.3  ขั้นที่ 3  โรคมะเร็งระยะไม่ลุกลามของอวัยวะที่กำหนด ที่มีการรักษาโดยการผ่าตัดแบบ Radical surgery </t>
  </si>
  <si>
    <t xml:space="preserve"> (การจ่ายผลประโยชน์ดังกล่าวจะเกิดขึ้นก็ต่อเมื่อวันที่เก็บตัวอย่างชิ้นเนื้อเพื่อนำไปตรวจทางพยาธิวิทยาได้พ้นระยะเวลารอคอย 90 วัน)</t>
  </si>
  <si>
    <t xml:space="preserve">     2.4  ขั้นที่ 4  โรคมะเร็งระยะลุกลาม</t>
  </si>
  <si>
    <t xml:space="preserve"> (การจ่ายผลประโยชน์ดังกล่าวจะเกิดขึ้นก็ต่อเมื่อวันที่เก็บตัวอย่างชิ้นเนื้อเพื่อนำไปตรวจทางพยาธิวิทยาได้พ้นระยะเวลารอคอย 60 วัน)</t>
  </si>
  <si>
    <t>และขยายระยะเวลาการเคลมอีก 180 วัน</t>
  </si>
  <si>
    <t>3.  ผลประโยชน์จากสัญญาเพิ่มเติมผลประโยชน์ยกเว้นเบี้ยประกันภัยสัญญาหลักเนื่องจากโรคมะเร็งระยะลุกลาม (WPC)</t>
  </si>
  <si>
    <r>
      <t xml:space="preserve">---------- </t>
    </r>
    <r>
      <rPr>
        <b/>
        <u/>
        <sz val="16"/>
        <rFont val="Cordia New"/>
        <family val="2"/>
      </rPr>
      <t>หมายเหตุ</t>
    </r>
    <r>
      <rPr>
        <b/>
        <sz val="16"/>
        <rFont val="Cordia New"/>
        <family val="2"/>
      </rPr>
      <t>: *ระยะเวลาความคุ้มครองของสัญญาเพิ่มเติมจะเป็นไปตามสัญญาแต่ละประเภท ทั้งนี้ขึ้นอยู่กับเงื่อนไขของบริษัทฯ ---------
--- เบี้ยประกันภัยจะมีการปรับขึ้นทุกปีตามอายุที่เปลี่ยนแปลงไป ---</t>
    </r>
  </si>
  <si>
    <t>AGE</t>
  </si>
  <si>
    <t xml:space="preserve">                    หักด้วยผลประโยชน์ที่จ่ายมาแล้วทั้งหมด</t>
  </si>
  <si>
    <t>สัญญาเพิ่มเติมคุ้มครองโรคมะเร็ง (CPR)**</t>
  </si>
  <si>
    <t>สัญญาเพิ่มเติมค่าชดเชยรายวันเนื่องจากโรคมะเร็ง (HIC)**</t>
  </si>
  <si>
    <t>สัญญาเพิ่มเติมยกเว้นเบี้ยประกันภัยสัญญาหลัก
เนื่องจากโรคมะเร็ง (WPC)</t>
  </si>
  <si>
    <t>ไม่คุ้มครอง</t>
  </si>
  <si>
    <t>HIC-0</t>
  </si>
  <si>
    <t>HIC-1</t>
  </si>
  <si>
    <t>HIC-2</t>
  </si>
  <si>
    <t>HIC-3</t>
  </si>
  <si>
    <t>HIC-4</t>
  </si>
  <si>
    <t>HIC-5</t>
  </si>
  <si>
    <t>HIC-6</t>
  </si>
  <si>
    <t>HIC-7</t>
  </si>
  <si>
    <t>HIC-8</t>
  </si>
  <si>
    <t>HIC-9</t>
  </si>
  <si>
    <t>HIC-10</t>
  </si>
  <si>
    <t>HIC-11</t>
  </si>
  <si>
    <t>HIC-12</t>
  </si>
  <si>
    <t>HIC-13</t>
  </si>
  <si>
    <t>HIC-14</t>
  </si>
  <si>
    <t>HIC-15</t>
  </si>
  <si>
    <t>HIC-16</t>
  </si>
  <si>
    <t>HIC-17</t>
  </si>
  <si>
    <t>HIC-18</t>
  </si>
  <si>
    <t>HIC-19</t>
  </si>
  <si>
    <t>HIC-20</t>
  </si>
  <si>
    <t>HIC-21</t>
  </si>
  <si>
    <t>HIC-22</t>
  </si>
  <si>
    <t>HIC-23</t>
  </si>
  <si>
    <t>HIC-24</t>
  </si>
  <si>
    <t>HIC-25</t>
  </si>
  <si>
    <t>HIC-26</t>
  </si>
  <si>
    <t>HIC-27</t>
  </si>
  <si>
    <t>HIC-28</t>
  </si>
  <si>
    <t>HIC-29</t>
  </si>
  <si>
    <t>HIC-30</t>
  </si>
  <si>
    <t>HIC-31</t>
  </si>
  <si>
    <t>HIC-32</t>
  </si>
  <si>
    <t>HIC-33</t>
  </si>
  <si>
    <t>HIC-34</t>
  </si>
  <si>
    <t>HIC-35</t>
  </si>
  <si>
    <t>HIC-36</t>
  </si>
  <si>
    <t>HIC-37</t>
  </si>
  <si>
    <t>HIC-38</t>
  </si>
  <si>
    <t>HIC-39</t>
  </si>
  <si>
    <t>HIC-40</t>
  </si>
  <si>
    <t>HIC-41</t>
  </si>
  <si>
    <t>HIC-42</t>
  </si>
  <si>
    <t>HIC-43</t>
  </si>
  <si>
    <t>HIC-44</t>
  </si>
  <si>
    <t>HIC-45</t>
  </si>
  <si>
    <t>HIC-46</t>
  </si>
  <si>
    <t>HIC-47</t>
  </si>
  <si>
    <t>HIC-48</t>
  </si>
  <si>
    <t>HIC-49</t>
  </si>
  <si>
    <t>HIC-50</t>
  </si>
  <si>
    <t>HIC-51</t>
  </si>
  <si>
    <t>HIC-52</t>
  </si>
  <si>
    <t>HIC-53</t>
  </si>
  <si>
    <t>HIC-54</t>
  </si>
  <si>
    <t>HIC-55</t>
  </si>
  <si>
    <t>HIC-56</t>
  </si>
  <si>
    <t>HIC-57</t>
  </si>
  <si>
    <t>HIC-58</t>
  </si>
  <si>
    <t>HIC-59</t>
  </si>
  <si>
    <t>HIC-60</t>
  </si>
  <si>
    <t>HIC-61</t>
  </si>
  <si>
    <t>HIC-62</t>
  </si>
  <si>
    <t>HIC-63</t>
  </si>
  <si>
    <t>HIC-64</t>
  </si>
  <si>
    <t>HIC-65</t>
  </si>
  <si>
    <t>HIC-66</t>
  </si>
  <si>
    <t>HIC-67</t>
  </si>
  <si>
    <t>HIC-68</t>
  </si>
  <si>
    <t>HIC-69</t>
  </si>
  <si>
    <t>HIC-70</t>
  </si>
  <si>
    <t>HIC-71</t>
  </si>
  <si>
    <t>HIC-72</t>
  </si>
  <si>
    <t>HIC-73</t>
  </si>
  <si>
    <t>HIC-74</t>
  </si>
  <si>
    <t>HIC-75</t>
  </si>
  <si>
    <t>HIC-76</t>
  </si>
  <si>
    <t>HIC-77</t>
  </si>
  <si>
    <t>HIC-78</t>
  </si>
  <si>
    <t>HIC-79</t>
  </si>
  <si>
    <t>HIC-80</t>
  </si>
  <si>
    <t>HIC-81</t>
  </si>
  <si>
    <t>HIC-82</t>
  </si>
  <si>
    <t>HIC-83</t>
  </si>
  <si>
    <t>HIC-84</t>
  </si>
  <si>
    <t>HIC-85</t>
  </si>
  <si>
    <t>CPR-0</t>
  </si>
  <si>
    <t>CPR-1</t>
  </si>
  <si>
    <t>CPR-2</t>
  </si>
  <si>
    <t>CPR-3</t>
  </si>
  <si>
    <t>CPR-4</t>
  </si>
  <si>
    <t>CPR-5</t>
  </si>
  <si>
    <t>CPR-6</t>
  </si>
  <si>
    <t>CPR-7</t>
  </si>
  <si>
    <t>CPR-8</t>
  </si>
  <si>
    <t>CPR-9</t>
  </si>
  <si>
    <t>CPR-10</t>
  </si>
  <si>
    <t>CPR-11</t>
  </si>
  <si>
    <t>CPR-12</t>
  </si>
  <si>
    <t>CPR-13</t>
  </si>
  <si>
    <t>CPR-14</t>
  </si>
  <si>
    <t>CPR-15</t>
  </si>
  <si>
    <t>CPR-16</t>
  </si>
  <si>
    <t>CPR-17</t>
  </si>
  <si>
    <t>CPR-18</t>
  </si>
  <si>
    <t>CPR-19</t>
  </si>
  <si>
    <t>CPR-20</t>
  </si>
  <si>
    <t>CPR-21</t>
  </si>
  <si>
    <t>CPR-22</t>
  </si>
  <si>
    <t>CPR-23</t>
  </si>
  <si>
    <t>CPR-24</t>
  </si>
  <si>
    <t>CPR-25</t>
  </si>
  <si>
    <t>CPR-26</t>
  </si>
  <si>
    <t>CPR-27</t>
  </si>
  <si>
    <t>CPR-28</t>
  </si>
  <si>
    <t>CPR-29</t>
  </si>
  <si>
    <t>CPR-30</t>
  </si>
  <si>
    <t>CPR-31</t>
  </si>
  <si>
    <t>CPR-32</t>
  </si>
  <si>
    <t>CPR-33</t>
  </si>
  <si>
    <t>CPR-34</t>
  </si>
  <si>
    <t>CPR-35</t>
  </si>
  <si>
    <t>CPR-36</t>
  </si>
  <si>
    <t>CPR-37</t>
  </si>
  <si>
    <t>CPR-38</t>
  </si>
  <si>
    <t>CPR-39</t>
  </si>
  <si>
    <t>CPR-40</t>
  </si>
  <si>
    <t>CPR-41</t>
  </si>
  <si>
    <t>CPR-42</t>
  </si>
  <si>
    <t>CPR-43</t>
  </si>
  <si>
    <t>CPR-44</t>
  </si>
  <si>
    <t>CPR-45</t>
  </si>
  <si>
    <t>CPR-46</t>
  </si>
  <si>
    <t>CPR-47</t>
  </si>
  <si>
    <t>CPR-48</t>
  </si>
  <si>
    <t>CPR-49</t>
  </si>
  <si>
    <t>CPR-50</t>
  </si>
  <si>
    <t>CPR-51</t>
  </si>
  <si>
    <t>CPR-52</t>
  </si>
  <si>
    <t>CPR-53</t>
  </si>
  <si>
    <t>CPR-54</t>
  </si>
  <si>
    <t>CPR-55</t>
  </si>
  <si>
    <t>CPR-56</t>
  </si>
  <si>
    <t>CPR-57</t>
  </si>
  <si>
    <t>CPR-58</t>
  </si>
  <si>
    <t>CPR-59</t>
  </si>
  <si>
    <t>CPR-60</t>
  </si>
  <si>
    <t>CPR-61</t>
  </si>
  <si>
    <t>CPR-62</t>
  </si>
  <si>
    <t>CPR-63</t>
  </si>
  <si>
    <t>CPR-64</t>
  </si>
  <si>
    <t>CPR-65</t>
  </si>
  <si>
    <t>CPR-66</t>
  </si>
  <si>
    <t>CPR-67</t>
  </si>
  <si>
    <t>CPR-68</t>
  </si>
  <si>
    <t>CPR-69</t>
  </si>
  <si>
    <t>CPR-70</t>
  </si>
  <si>
    <t>CPR-71</t>
  </si>
  <si>
    <t>CPR-72</t>
  </si>
  <si>
    <t>CPR-73</t>
  </si>
  <si>
    <t>CPR-74</t>
  </si>
  <si>
    <t>CPR-75</t>
  </si>
  <si>
    <t>CPR-76</t>
  </si>
  <si>
    <t>CPR-77</t>
  </si>
  <si>
    <t>CPR-78</t>
  </si>
  <si>
    <t>CPR-79</t>
  </si>
  <si>
    <t>CPR-80</t>
  </si>
  <si>
    <t>CPR-81</t>
  </si>
  <si>
    <t>CPR-82</t>
  </si>
  <si>
    <t>CPR-83</t>
  </si>
  <si>
    <t>CPR-84</t>
  </si>
  <si>
    <t>CPR-85</t>
  </si>
  <si>
    <t>WPC60-0</t>
  </si>
  <si>
    <t>WPC60-1</t>
  </si>
  <si>
    <t>WPC60-2</t>
  </si>
  <si>
    <t>WPC60-3</t>
  </si>
  <si>
    <t>WPC60-4</t>
  </si>
  <si>
    <t>WPC60-5</t>
  </si>
  <si>
    <t>WPC60-6</t>
  </si>
  <si>
    <t>WPC60-7</t>
  </si>
  <si>
    <t>WPC60-8</t>
  </si>
  <si>
    <t>WPC60-9</t>
  </si>
  <si>
    <t>WPC60-10</t>
  </si>
  <si>
    <t>WPC60-11</t>
  </si>
  <si>
    <t>WPC60-12</t>
  </si>
  <si>
    <t>WPC60-13</t>
  </si>
  <si>
    <t>WPC60-14</t>
  </si>
  <si>
    <t>WPC60-15</t>
  </si>
  <si>
    <t>WPC60-16</t>
  </si>
  <si>
    <t>WPC60-17</t>
  </si>
  <si>
    <t>WPC60-18</t>
  </si>
  <si>
    <t>WPC60-19</t>
  </si>
  <si>
    <t>WPC60-20</t>
  </si>
  <si>
    <t>WPC60-21</t>
  </si>
  <si>
    <t>WPC60-22</t>
  </si>
  <si>
    <t>WPC60-23</t>
  </si>
  <si>
    <t>WPC60-24</t>
  </si>
  <si>
    <t>WPC60-25</t>
  </si>
  <si>
    <t>WPC60-26</t>
  </si>
  <si>
    <t>WPC60-27</t>
  </si>
  <si>
    <t>WPC60-28</t>
  </si>
  <si>
    <t>WPC60-29</t>
  </si>
  <si>
    <t>WPC60-30</t>
  </si>
  <si>
    <t>WPC60-31</t>
  </si>
  <si>
    <t>WPC60-32</t>
  </si>
  <si>
    <t>WPC60-33</t>
  </si>
  <si>
    <t>WPC60-34</t>
  </si>
  <si>
    <t>WPC60-35</t>
  </si>
  <si>
    <t>WPC60-36</t>
  </si>
  <si>
    <t>WPC60-37</t>
  </si>
  <si>
    <t>WPC60-38</t>
  </si>
  <si>
    <t>WPC60-39</t>
  </si>
  <si>
    <t>WPC60-40</t>
  </si>
  <si>
    <t>WPC60-41</t>
  </si>
  <si>
    <t>WPC60-42</t>
  </si>
  <si>
    <t>WPC60-43</t>
  </si>
  <si>
    <t>WPC60-44</t>
  </si>
  <si>
    <t>WPC60-45</t>
  </si>
  <si>
    <t>WPC60-46</t>
  </si>
  <si>
    <t>WPC60-47</t>
  </si>
  <si>
    <t>WPC60-48</t>
  </si>
  <si>
    <t>WPC60-49</t>
  </si>
  <si>
    <t>WPC60-50</t>
  </si>
  <si>
    <t>WPC99-0</t>
  </si>
  <si>
    <t>WPC99-1</t>
  </si>
  <si>
    <t>WPC99-2</t>
  </si>
  <si>
    <t>WPC99-3</t>
  </si>
  <si>
    <t>WPC99-4</t>
  </si>
  <si>
    <t>WPC99-5</t>
  </si>
  <si>
    <t>WPC99-6</t>
  </si>
  <si>
    <t>WPC99-7</t>
  </si>
  <si>
    <t>WPC99-8</t>
  </si>
  <si>
    <t>WPC99-9</t>
  </si>
  <si>
    <t>WPC99-10</t>
  </si>
  <si>
    <t>WPC99-11</t>
  </si>
  <si>
    <t>WPC99-12</t>
  </si>
  <si>
    <t>WPC99-13</t>
  </si>
  <si>
    <t>WPC99-14</t>
  </si>
  <si>
    <t>WPC99-15</t>
  </si>
  <si>
    <t>WPC99-16</t>
  </si>
  <si>
    <t>WPC99-17</t>
  </si>
  <si>
    <t>WPC99-18</t>
  </si>
  <si>
    <t>WPC99-19</t>
  </si>
  <si>
    <t>WPC99-20</t>
  </si>
  <si>
    <t>WPC99-21</t>
  </si>
  <si>
    <t>WPC99-22</t>
  </si>
  <si>
    <t>WPC99-23</t>
  </si>
  <si>
    <t>WPC99-24</t>
  </si>
  <si>
    <t>WPC99-25</t>
  </si>
  <si>
    <t>WPC99-26</t>
  </si>
  <si>
    <t>WPC99-27</t>
  </si>
  <si>
    <t>WPC99-28</t>
  </si>
  <si>
    <t>WPC99-29</t>
  </si>
  <si>
    <t>WPC99-30</t>
  </si>
  <si>
    <t>WPC99-31</t>
  </si>
  <si>
    <t>WPC99-32</t>
  </si>
  <si>
    <t>WPC99-33</t>
  </si>
  <si>
    <t>WPC99-34</t>
  </si>
  <si>
    <t>WPC99-35</t>
  </si>
  <si>
    <t>WPC99-36</t>
  </si>
  <si>
    <t>WPC99-37</t>
  </si>
  <si>
    <t>WPC99-38</t>
  </si>
  <si>
    <t>WPC99-39</t>
  </si>
  <si>
    <t>WPC99-40</t>
  </si>
  <si>
    <t>WPC99-41</t>
  </si>
  <si>
    <t>WPC99-42</t>
  </si>
  <si>
    <t>WPC99-43</t>
  </si>
  <si>
    <t>WPC99-44</t>
  </si>
  <si>
    <t>WPC99-45</t>
  </si>
  <si>
    <t>WPC99-46</t>
  </si>
  <si>
    <t>WPC99-47</t>
  </si>
  <si>
    <t>WPC99-48</t>
  </si>
  <si>
    <t>WPC99-49</t>
  </si>
  <si>
    <t>WPC99-50</t>
  </si>
  <si>
    <t>WPC99-51</t>
  </si>
  <si>
    <t>WPC99-52</t>
  </si>
  <si>
    <t>WPC99-53</t>
  </si>
  <si>
    <t>WPC99-54</t>
  </si>
  <si>
    <t>WPC99-55</t>
  </si>
  <si>
    <t>WPC99-56</t>
  </si>
  <si>
    <t>WPC99-57</t>
  </si>
  <si>
    <t>WPC99-58</t>
  </si>
  <si>
    <t>WPC99-59</t>
  </si>
  <si>
    <t>WPC99-60</t>
  </si>
  <si>
    <t>WPC99-61</t>
  </si>
  <si>
    <t>WPC99-62</t>
  </si>
  <si>
    <t>WPC99-63</t>
  </si>
  <si>
    <t>WPC99-64</t>
  </si>
  <si>
    <t>WPC99-65</t>
  </si>
  <si>
    <t>1 มิถุนายน 2561 ถึง 31 มกราคม 2562</t>
  </si>
  <si>
    <t>สรุปผลประโยชน์ของสัญญาเพิ่มเติม แคนเซอร์ โซลูชั่น</t>
  </si>
  <si>
    <t>WLNP60L</t>
  </si>
  <si>
    <t>WLNP99L</t>
  </si>
  <si>
    <t>WLNP60LM</t>
  </si>
  <si>
    <t>WLNP60LF</t>
  </si>
  <si>
    <t>WLNP99LM</t>
  </si>
  <si>
    <t>WLNP99LF</t>
  </si>
  <si>
    <t>PLS10</t>
  </si>
  <si>
    <t>PLS10-20</t>
  </si>
  <si>
    <t>PLS10-21</t>
  </si>
  <si>
    <t>PLS10-22</t>
  </si>
  <si>
    <t>PLS10-23</t>
  </si>
  <si>
    <t>PLS10-24</t>
  </si>
  <si>
    <t>PLS10-25</t>
  </si>
  <si>
    <t>PLS10-26</t>
  </si>
  <si>
    <t>PLS10-27</t>
  </si>
  <si>
    <t>PLS10-28</t>
  </si>
  <si>
    <t>PLS10-29</t>
  </si>
  <si>
    <t>PLS10-30</t>
  </si>
  <si>
    <t>PLS10-31</t>
  </si>
  <si>
    <t>PLS10-32</t>
  </si>
  <si>
    <t>PLS10-33</t>
  </si>
  <si>
    <t>PLS10-34</t>
  </si>
  <si>
    <t>PLS10-35</t>
  </si>
  <si>
    <t>PLS10-36</t>
  </si>
  <si>
    <t>PLS10-37</t>
  </si>
  <si>
    <t>PLS10-38</t>
  </si>
  <si>
    <t>PLS10-39</t>
  </si>
  <si>
    <t>PLS10-40</t>
  </si>
  <si>
    <t>PLS10-41</t>
  </si>
  <si>
    <t>PLS10-42</t>
  </si>
  <si>
    <t>PLS10-43</t>
  </si>
  <si>
    <t>PLS10-44</t>
  </si>
  <si>
    <t>PLS10-45</t>
  </si>
  <si>
    <t>PLS10-46</t>
  </si>
  <si>
    <t>PLS10-47</t>
  </si>
  <si>
    <t>PLS10-48</t>
  </si>
  <si>
    <t>PLS10-49</t>
  </si>
  <si>
    <t>PLS10-50</t>
  </si>
  <si>
    <t>PLS10-51</t>
  </si>
  <si>
    <t>PLS10-52</t>
  </si>
  <si>
    <t>PLS10-53</t>
  </si>
  <si>
    <t>PLS10-54</t>
  </si>
  <si>
    <t>PLS10-55</t>
  </si>
  <si>
    <t>PLS10-56</t>
  </si>
  <si>
    <t>PLS10-57</t>
  </si>
  <si>
    <t>PLS10-58</t>
  </si>
  <si>
    <t>PLS10-59</t>
  </si>
  <si>
    <t>PLS12</t>
  </si>
  <si>
    <t>PLS12-20</t>
  </si>
  <si>
    <t>PLS12-21</t>
  </si>
  <si>
    <t>PLS12-22</t>
  </si>
  <si>
    <t>PLS12-23</t>
  </si>
  <si>
    <t>PLS12-24</t>
  </si>
  <si>
    <t>PLS12-25</t>
  </si>
  <si>
    <t>PLS12-26</t>
  </si>
  <si>
    <t>PLS12-27</t>
  </si>
  <si>
    <t>PLS12-28</t>
  </si>
  <si>
    <t>PLS12-29</t>
  </si>
  <si>
    <t>PLS12-30</t>
  </si>
  <si>
    <t>PLS12-31</t>
  </si>
  <si>
    <t>PLS12-32</t>
  </si>
  <si>
    <t>PLS12-33</t>
  </si>
  <si>
    <t>PLS12-34</t>
  </si>
  <si>
    <t>PLS12-35</t>
  </si>
  <si>
    <t>PLS12-36</t>
  </si>
  <si>
    <t>PLS12-37</t>
  </si>
  <si>
    <t>PLS12-38</t>
  </si>
  <si>
    <t>PLS12-39</t>
  </si>
  <si>
    <t>PLS12-40</t>
  </si>
  <si>
    <t>PLS12-41</t>
  </si>
  <si>
    <t>PLS12-42</t>
  </si>
  <si>
    <t>PLS12-43</t>
  </si>
  <si>
    <t>PLS12-44</t>
  </si>
  <si>
    <t>PLS12-45</t>
  </si>
  <si>
    <t>PLS12-46</t>
  </si>
  <si>
    <t>PLS12-47</t>
  </si>
  <si>
    <t>PLS12-48</t>
  </si>
  <si>
    <t>PLS12-49</t>
  </si>
  <si>
    <t>PLS12-50</t>
  </si>
  <si>
    <t>PLS12-51</t>
  </si>
  <si>
    <t>PLS12-52</t>
  </si>
  <si>
    <t>PLS12-53</t>
  </si>
  <si>
    <t>PLS12-54</t>
  </si>
  <si>
    <t>PLS12-55</t>
  </si>
  <si>
    <t>PLS12-56</t>
  </si>
  <si>
    <t>PLS12-57</t>
  </si>
  <si>
    <t>PLS12-58</t>
  </si>
  <si>
    <t>PLS12-59</t>
  </si>
  <si>
    <t>PLS15</t>
  </si>
  <si>
    <t>PLS15-20</t>
  </si>
  <si>
    <t>PLS15-21</t>
  </si>
  <si>
    <t>PLS15-22</t>
  </si>
  <si>
    <t>PLS15-23</t>
  </si>
  <si>
    <t>PLS15-24</t>
  </si>
  <si>
    <t>PLS15-25</t>
  </si>
  <si>
    <t>PLS15-26</t>
  </si>
  <si>
    <t>PLS15-27</t>
  </si>
  <si>
    <t>PLS15-28</t>
  </si>
  <si>
    <t>PLS15-29</t>
  </si>
  <si>
    <t>PLS15-30</t>
  </si>
  <si>
    <t>PLS15-31</t>
  </si>
  <si>
    <t>PLS15-32</t>
  </si>
  <si>
    <t>PLS15-33</t>
  </si>
  <si>
    <t>PLS15-34</t>
  </si>
  <si>
    <t>PLS15-35</t>
  </si>
  <si>
    <t>PLS15-36</t>
  </si>
  <si>
    <t>PLS15-37</t>
  </si>
  <si>
    <t>PLS15-38</t>
  </si>
  <si>
    <t>PLS15-39</t>
  </si>
  <si>
    <t>PLS15-40</t>
  </si>
  <si>
    <t>PLS15-41</t>
  </si>
  <si>
    <t>PLS15-42</t>
  </si>
  <si>
    <t>PLS15-43</t>
  </si>
  <si>
    <t>PLS15-44</t>
  </si>
  <si>
    <t>PLS15-45</t>
  </si>
  <si>
    <t>PLS15-46</t>
  </si>
  <si>
    <t>PLS15-47</t>
  </si>
  <si>
    <t>PLS15-48</t>
  </si>
  <si>
    <t>PLS15-49</t>
  </si>
  <si>
    <t>PLS15-50</t>
  </si>
  <si>
    <t>PLS15-51</t>
  </si>
  <si>
    <t>PLS15-52</t>
  </si>
  <si>
    <t>PLS15-53</t>
  </si>
  <si>
    <t>PLS15-54</t>
  </si>
  <si>
    <t>PLS15-55</t>
  </si>
  <si>
    <t>PLS15-56</t>
  </si>
  <si>
    <t>PLS15-57</t>
  </si>
  <si>
    <t>PLS15-58</t>
  </si>
  <si>
    <t>PLS15-59</t>
  </si>
  <si>
    <t>Rate DCI,PLS</t>
  </si>
  <si>
    <t>9. ผลประโยชน์คุ้มครองการเสียชีวิตจากสัญญาเพิ่มเติม PLS</t>
  </si>
  <si>
    <t>7. ผลประโยชน์คุ้มครองการเสียชีวิตจากสัญญาเพิ่มเติม PLS*</t>
  </si>
  <si>
    <t>สัญญาเพิ่มเติมคุ้มครองการเสียชีวิต (PLS)</t>
  </si>
  <si>
    <t>PLS05</t>
  </si>
  <si>
    <t>PLS05-20</t>
  </si>
  <si>
    <t>PLS05-21</t>
  </si>
  <si>
    <t>PLS05-22</t>
  </si>
  <si>
    <t>PLS05-23</t>
  </si>
  <si>
    <t>PLS05-24</t>
  </si>
  <si>
    <t>PLS05-25</t>
  </si>
  <si>
    <t>PLS05-26</t>
  </si>
  <si>
    <t>PLS05-27</t>
  </si>
  <si>
    <t>PLS05-28</t>
  </si>
  <si>
    <t>PLS05-29</t>
  </si>
  <si>
    <t>PLS05-30</t>
  </si>
  <si>
    <t>PLS05-31</t>
  </si>
  <si>
    <t>PLS05-32</t>
  </si>
  <si>
    <t>PLS05-33</t>
  </si>
  <si>
    <t>PLS05-34</t>
  </si>
  <si>
    <t>PLS05-35</t>
  </si>
  <si>
    <t>PLS05-36</t>
  </si>
  <si>
    <t>PLS05-37</t>
  </si>
  <si>
    <t>PLS05-38</t>
  </si>
  <si>
    <t>PLS05-39</t>
  </si>
  <si>
    <t>PLS05-40</t>
  </si>
  <si>
    <t>PLS05-41</t>
  </si>
  <si>
    <t>PLS05-42</t>
  </si>
  <si>
    <t>PLS05-43</t>
  </si>
  <si>
    <t>PLS05-44</t>
  </si>
  <si>
    <t>PLS05-45</t>
  </si>
  <si>
    <t>PLS05-46</t>
  </si>
  <si>
    <t>PLS05-47</t>
  </si>
  <si>
    <t>PLS05-48</t>
  </si>
  <si>
    <t>PLS05-49</t>
  </si>
  <si>
    <t>PLS05-50</t>
  </si>
  <si>
    <t>PLS05-51</t>
  </si>
  <si>
    <t>PLS05-52</t>
  </si>
  <si>
    <t>PLS05-53</t>
  </si>
  <si>
    <t>PLS05-54</t>
  </si>
  <si>
    <t>PLS05-55</t>
  </si>
  <si>
    <t>PLS05-56</t>
  </si>
  <si>
    <t>PLS05-57</t>
  </si>
  <si>
    <t>PLS05-58</t>
  </si>
  <si>
    <t>PLS05-59</t>
  </si>
  <si>
    <t>PLB05</t>
  </si>
  <si>
    <t>PLB10</t>
  </si>
  <si>
    <t>PLB12</t>
  </si>
  <si>
    <t>PLB15</t>
  </si>
  <si>
    <t>ข้อมูลตัวแทน</t>
  </si>
  <si>
    <t>ชื่อตัวแทน</t>
  </si>
  <si>
    <t>หน่วย</t>
  </si>
  <si>
    <t>หมายเลขโทรศัพท์</t>
  </si>
  <si>
    <t>A2018-1</t>
  </si>
  <si>
    <t>ไลฟ์ เลกาซี</t>
  </si>
  <si>
    <t>AL-Life Broker</t>
  </si>
  <si>
    <t>สนญ</t>
  </si>
  <si>
    <t>085-1509444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</si>
</sst>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0_ ;\-#,##0\ "/>
    <numFmt numFmtId="165" formatCode="_-* #,##0_-;\-* #,##0_-;_-* &quot;-&quot;??_-;_-@_-"/>
    <numFmt numFmtId="166" formatCode="0.0%"/>
    <numFmt numFmtId="167" formatCode="0.0"/>
    <numFmt numFmtId="168" formatCode="dd/ดดด/yy\ \ h:mm"/>
    <numFmt numFmtId="169" formatCode="0_ ;\-0\ "/>
    <numFmt numFmtId="170" formatCode="_-* #,##0.00000_-;\-* #,##0.00000_-;_-* &quot;-&quot;??_-;_-@_-"/>
  </numFmts>
  <fonts count="94" x14ac:knownFonts="1">
    <font>
      <sz val="14"/>
      <name val="Cordia New"/>
      <charset val="222"/>
    </font>
    <font>
      <sz val="14"/>
      <name val="Cordia New"/>
      <charset val="222"/>
    </font>
    <font>
      <b/>
      <u/>
      <sz val="16"/>
      <name val="Cordia New"/>
      <family val="2"/>
    </font>
    <font>
      <b/>
      <u/>
      <sz val="14"/>
      <name val="Cordia New"/>
      <family val="2"/>
    </font>
    <font>
      <b/>
      <i/>
      <sz val="16"/>
      <color indexed="12"/>
      <name val="Cordia New"/>
      <family val="2"/>
    </font>
    <font>
      <sz val="14"/>
      <name val="Cordia New"/>
      <family val="2"/>
    </font>
    <font>
      <sz val="10"/>
      <name val="Arial"/>
      <family val="2"/>
    </font>
    <font>
      <sz val="10"/>
      <name val="Arial"/>
      <family val="2"/>
    </font>
    <font>
      <sz val="10"/>
      <name val="Tahoma"/>
      <family val="2"/>
    </font>
    <font>
      <b/>
      <sz val="10"/>
      <name val="Tahoma"/>
      <family val="2"/>
    </font>
    <font>
      <sz val="14"/>
      <color indexed="9"/>
      <name val="Cordia New"/>
      <family val="2"/>
    </font>
    <font>
      <sz val="11"/>
      <name val="Tahoma"/>
      <family val="2"/>
    </font>
    <font>
      <b/>
      <sz val="11"/>
      <name val="Tahoma"/>
      <family val="2"/>
    </font>
    <font>
      <sz val="10"/>
      <name val="MS Sans Serif"/>
      <family val="2"/>
      <charset val="222"/>
    </font>
    <font>
      <sz val="20"/>
      <color indexed="12"/>
      <name val="Tahoma"/>
      <family val="2"/>
    </font>
    <font>
      <b/>
      <sz val="12"/>
      <name val="Tahoma"/>
      <family val="2"/>
    </font>
    <font>
      <sz val="12"/>
      <name val="Tahoma"/>
      <family val="2"/>
    </font>
    <font>
      <b/>
      <sz val="14"/>
      <name val="Tahoma"/>
      <family val="2"/>
    </font>
    <font>
      <b/>
      <sz val="10.5"/>
      <name val="Tahoma"/>
      <family val="2"/>
    </font>
    <font>
      <b/>
      <sz val="11"/>
      <color indexed="14"/>
      <name val="Tahoma"/>
      <family val="2"/>
    </font>
    <font>
      <sz val="10"/>
      <color indexed="14"/>
      <name val="Tahoma"/>
      <family val="2"/>
    </font>
    <font>
      <sz val="11"/>
      <color indexed="14"/>
      <name val="Tahoma"/>
      <family val="2"/>
    </font>
    <font>
      <sz val="10"/>
      <color indexed="10"/>
      <name val="Tahoma"/>
      <family val="2"/>
    </font>
    <font>
      <b/>
      <i/>
      <sz val="20"/>
      <color indexed="12"/>
      <name val="Cordia New"/>
      <family val="2"/>
    </font>
    <font>
      <b/>
      <sz val="16"/>
      <name val="Cordia New"/>
      <family val="2"/>
    </font>
    <font>
      <b/>
      <sz val="14"/>
      <name val="Cordia New"/>
      <family val="2"/>
    </font>
    <font>
      <sz val="8"/>
      <name val="Cordia New"/>
      <family val="2"/>
    </font>
    <font>
      <sz val="10"/>
      <name val="MS Sans Serif"/>
      <family val="2"/>
    </font>
    <font>
      <sz val="11"/>
      <color indexed="8"/>
      <name val="Tahoma"/>
      <family val="2"/>
      <charset val="222"/>
    </font>
    <font>
      <sz val="14"/>
      <color indexed="9"/>
      <name val="Cordia New"/>
      <family val="2"/>
    </font>
    <font>
      <b/>
      <sz val="12"/>
      <color indexed="12"/>
      <name val="Tahoma"/>
      <family val="2"/>
    </font>
    <font>
      <b/>
      <sz val="16"/>
      <color indexed="10"/>
      <name val="Cordia New"/>
      <family val="2"/>
    </font>
    <font>
      <b/>
      <i/>
      <sz val="16"/>
      <color indexed="9"/>
      <name val="Cordia New"/>
      <family val="2"/>
    </font>
    <font>
      <sz val="11"/>
      <name val="Cordia New"/>
      <family val="2"/>
    </font>
    <font>
      <sz val="14"/>
      <color indexed="10"/>
      <name val="Cordia New"/>
      <family val="2"/>
    </font>
    <font>
      <sz val="14"/>
      <color indexed="10"/>
      <name val="Cordia New"/>
      <family val="2"/>
    </font>
    <font>
      <b/>
      <sz val="11"/>
      <color indexed="20"/>
      <name val="Tahoma"/>
      <family val="2"/>
    </font>
    <font>
      <b/>
      <sz val="14"/>
      <color indexed="9"/>
      <name val="Tahoma"/>
      <family val="2"/>
    </font>
    <font>
      <b/>
      <sz val="11"/>
      <color indexed="8"/>
      <name val="Tahoma"/>
      <family val="2"/>
    </font>
    <font>
      <sz val="8"/>
      <name val="Tahoma"/>
      <family val="2"/>
      <charset val="222"/>
    </font>
    <font>
      <b/>
      <sz val="14"/>
      <color indexed="12"/>
      <name val="Cordia New"/>
      <family val="2"/>
    </font>
    <font>
      <sz val="12"/>
      <color indexed="12"/>
      <name val="Tahoma"/>
      <family val="2"/>
    </font>
    <font>
      <sz val="14"/>
      <name val="Cordia New"/>
      <family val="2"/>
    </font>
    <font>
      <sz val="11"/>
      <color indexed="12"/>
      <name val="Tahoma"/>
      <family val="2"/>
    </font>
    <font>
      <sz val="9"/>
      <name val="Tahoma"/>
      <family val="2"/>
    </font>
    <font>
      <sz val="9"/>
      <name val="Cordia New"/>
      <family val="2"/>
    </font>
    <font>
      <b/>
      <i/>
      <sz val="16"/>
      <color indexed="10"/>
      <name val="Cordia New"/>
      <family val="2"/>
    </font>
    <font>
      <b/>
      <vertAlign val="superscript"/>
      <sz val="16"/>
      <name val="Cordia New"/>
      <family val="2"/>
    </font>
    <font>
      <b/>
      <vertAlign val="superscript"/>
      <sz val="12"/>
      <color indexed="12"/>
      <name val="Tahoma"/>
      <family val="2"/>
    </font>
    <font>
      <vertAlign val="superscript"/>
      <sz val="11"/>
      <name val="Tahoma"/>
      <family val="2"/>
    </font>
    <font>
      <b/>
      <sz val="12"/>
      <color indexed="10"/>
      <name val="Tahoma"/>
      <family val="2"/>
    </font>
    <font>
      <sz val="10"/>
      <color indexed="9"/>
      <name val="Tahoma"/>
      <family val="2"/>
    </font>
    <font>
      <b/>
      <sz val="24"/>
      <color indexed="12"/>
      <name val="Cordia New"/>
      <family val="2"/>
    </font>
    <font>
      <b/>
      <u/>
      <sz val="18"/>
      <name val="Cordia New"/>
      <family val="2"/>
    </font>
    <font>
      <b/>
      <sz val="14"/>
      <color indexed="17"/>
      <name val="Cordia New"/>
      <family val="2"/>
    </font>
    <font>
      <b/>
      <sz val="14"/>
      <color indexed="10"/>
      <name val="Cordia New"/>
      <family val="2"/>
    </font>
    <font>
      <u/>
      <sz val="14"/>
      <name val="Cordia New"/>
      <family val="2"/>
    </font>
    <font>
      <b/>
      <sz val="8"/>
      <color indexed="81"/>
      <name val="Tahoma"/>
      <family val="2"/>
    </font>
    <font>
      <sz val="8"/>
      <color indexed="81"/>
      <name val="Tahoma"/>
      <family val="2"/>
    </font>
    <font>
      <sz val="16"/>
      <color indexed="10"/>
      <name val="Cordia New"/>
      <family val="2"/>
    </font>
    <font>
      <b/>
      <sz val="11"/>
      <color indexed="9"/>
      <name val="Tahoma"/>
      <family val="2"/>
    </font>
    <font>
      <b/>
      <u/>
      <sz val="12"/>
      <name val="Tahoma"/>
      <family val="2"/>
    </font>
    <font>
      <sz val="11"/>
      <name val="Tahoma"/>
      <family val="2"/>
      <charset val="222"/>
    </font>
    <font>
      <b/>
      <sz val="16"/>
      <color indexed="12"/>
      <name val="Cordia New"/>
      <family val="2"/>
    </font>
    <font>
      <sz val="16"/>
      <name val="Cordia New"/>
      <family val="2"/>
    </font>
    <font>
      <sz val="10"/>
      <name val="MS Sans Serif"/>
      <charset val="222"/>
    </font>
    <font>
      <b/>
      <sz val="16"/>
      <color indexed="8"/>
      <name val="Cordia New"/>
      <family val="2"/>
    </font>
    <font>
      <b/>
      <sz val="16"/>
      <color indexed="9"/>
      <name val="Cordia New"/>
      <family val="2"/>
    </font>
    <font>
      <sz val="16"/>
      <color indexed="14"/>
      <name val="Cordia New"/>
      <family val="2"/>
    </font>
    <font>
      <sz val="12"/>
      <name val="Cordia New"/>
      <family val="2"/>
    </font>
    <font>
      <sz val="11.5"/>
      <name val="Cordia New"/>
      <family val="2"/>
    </font>
    <font>
      <b/>
      <sz val="12"/>
      <color indexed="9"/>
      <name val="Tahoma"/>
      <family val="2"/>
    </font>
    <font>
      <sz val="14"/>
      <color theme="0"/>
      <name val="Cordia New"/>
      <family val="2"/>
    </font>
    <font>
      <sz val="10"/>
      <color theme="0"/>
      <name val="MS Sans Serif"/>
      <family val="2"/>
      <charset val="222"/>
    </font>
    <font>
      <sz val="14"/>
      <color theme="1"/>
      <name val="Cordia New"/>
      <family val="2"/>
    </font>
    <font>
      <sz val="14"/>
      <color rgb="FFFF0000"/>
      <name val="Cordia New"/>
      <family val="2"/>
    </font>
    <font>
      <sz val="10"/>
      <color theme="0"/>
      <name val="Tahoma"/>
      <family val="2"/>
    </font>
    <font>
      <b/>
      <sz val="16"/>
      <color rgb="FFFF0000"/>
      <name val="Cordia New"/>
      <family val="2"/>
    </font>
    <font>
      <b/>
      <sz val="16"/>
      <color theme="1"/>
      <name val="Cordia New"/>
      <family val="2"/>
    </font>
    <font>
      <b/>
      <i/>
      <sz val="16"/>
      <color theme="0"/>
      <name val="Cordia New"/>
      <family val="2"/>
    </font>
    <font>
      <sz val="14"/>
      <color theme="4"/>
      <name val="Cordia New"/>
      <family val="2"/>
    </font>
    <font>
      <b/>
      <i/>
      <sz val="14"/>
      <color theme="0"/>
      <name val="Cordia New"/>
      <family val="2"/>
    </font>
    <font>
      <sz val="11"/>
      <color theme="1"/>
      <name val="Calibri"/>
      <family val="2"/>
      <scheme val="minor"/>
    </font>
    <font>
      <sz val="10"/>
      <color theme="1"/>
      <name val="MS Sans Serif"/>
      <charset val="222"/>
    </font>
    <font>
      <sz val="16"/>
      <color rgb="FFFF0000"/>
      <name val="Cordia New"/>
      <family val="2"/>
    </font>
    <font>
      <b/>
      <sz val="16"/>
      <color theme="0"/>
      <name val="Cordia New"/>
      <family val="2"/>
    </font>
    <font>
      <sz val="16"/>
      <color theme="1"/>
      <name val="Cordia New"/>
      <family val="2"/>
    </font>
    <font>
      <b/>
      <sz val="16"/>
      <color rgb="FF0000CC"/>
      <name val="Cordia New"/>
      <family val="2"/>
    </font>
    <font>
      <b/>
      <sz val="14"/>
      <color theme="1"/>
      <name val="Cordia New"/>
      <family val="2"/>
    </font>
    <font>
      <b/>
      <sz val="16"/>
      <color rgb="FF0000FF"/>
      <name val="Cordia New"/>
      <family val="2"/>
    </font>
    <font>
      <b/>
      <i/>
      <sz val="14"/>
      <color rgb="FFFF0000"/>
      <name val="Cordia New"/>
      <family val="2"/>
    </font>
    <font>
      <b/>
      <sz val="14"/>
      <color theme="0"/>
      <name val="Tahoma"/>
      <family val="2"/>
    </font>
    <font>
      <b/>
      <sz val="16"/>
      <color theme="0"/>
      <name val="Tahoma"/>
      <family val="2"/>
    </font>
    <font>
      <b/>
      <sz val="18"/>
      <color theme="0"/>
      <name val="CordiaUPC"/>
      <family val="2"/>
      <charset val="222"/>
    </font>
  </fonts>
  <fills count="2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61"/>
        <bgColor indexed="64"/>
      </patternFill>
    </fill>
    <fill>
      <patternFill patternType="solid">
        <fgColor indexed="9"/>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8"/>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8"/>
      </top>
      <bottom/>
      <diagonal/>
    </border>
    <border>
      <left/>
      <right style="thin">
        <color indexed="8"/>
      </right>
      <top style="thin">
        <color indexed="8"/>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02060"/>
      </left>
      <right style="thin">
        <color rgb="FF002060"/>
      </right>
      <top style="thin">
        <color rgb="FF002060"/>
      </top>
      <bottom style="medium">
        <color rgb="FF00206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medium">
        <color rgb="FF002060"/>
      </left>
      <right style="thin">
        <color theme="1"/>
      </right>
      <top style="medium">
        <color rgb="FF002060"/>
      </top>
      <bottom/>
      <diagonal/>
    </border>
    <border>
      <left style="thin">
        <color theme="1"/>
      </left>
      <right style="thin">
        <color theme="1"/>
      </right>
      <top style="medium">
        <color rgb="FF002060"/>
      </top>
      <bottom/>
      <diagonal/>
    </border>
    <border>
      <left style="thin">
        <color theme="1"/>
      </left>
      <right style="medium">
        <color rgb="FF002060"/>
      </right>
      <top style="medium">
        <color rgb="FF002060"/>
      </top>
      <bottom/>
      <diagonal/>
    </border>
    <border>
      <left style="medium">
        <color rgb="FF002060"/>
      </left>
      <right style="thin">
        <color theme="1"/>
      </right>
      <top/>
      <bottom/>
      <diagonal/>
    </border>
    <border>
      <left style="thin">
        <color theme="1"/>
      </left>
      <right style="thin">
        <color theme="1"/>
      </right>
      <top/>
      <bottom/>
      <diagonal/>
    </border>
    <border>
      <left style="thin">
        <color theme="1"/>
      </left>
      <right style="medium">
        <color rgb="FF002060"/>
      </right>
      <top/>
      <bottom/>
      <diagonal/>
    </border>
    <border>
      <left style="medium">
        <color rgb="FF002060"/>
      </left>
      <right style="thin">
        <color theme="1"/>
      </right>
      <top/>
      <bottom style="medium">
        <color rgb="FF002060"/>
      </bottom>
      <diagonal/>
    </border>
    <border>
      <left style="thin">
        <color theme="1"/>
      </left>
      <right style="thin">
        <color theme="1"/>
      </right>
      <top/>
      <bottom style="medium">
        <color rgb="FF002060"/>
      </bottom>
      <diagonal/>
    </border>
    <border>
      <left style="thin">
        <color theme="1"/>
      </left>
      <right style="medium">
        <color rgb="FF002060"/>
      </right>
      <top/>
      <bottom style="medium">
        <color rgb="FF002060"/>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rgb="FF002060"/>
      </left>
      <right style="thin">
        <color rgb="FF002060"/>
      </right>
      <top style="medium">
        <color rgb="FF002060"/>
      </top>
      <bottom style="thin">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s>
  <cellStyleXfs count="12">
    <xf numFmtId="0" fontId="0" fillId="0" borderId="0"/>
    <xf numFmtId="43" fontId="1" fillId="0" borderId="0" applyFont="0" applyFill="0" applyBorder="0" applyAlignment="0" applyProtection="0"/>
    <xf numFmtId="0" fontId="27" fillId="0" borderId="0"/>
    <xf numFmtId="0" fontId="5" fillId="0" borderId="0"/>
    <xf numFmtId="0" fontId="5" fillId="0" borderId="0"/>
    <xf numFmtId="0" fontId="28" fillId="0" borderId="0"/>
    <xf numFmtId="0" fontId="28" fillId="0" borderId="0"/>
    <xf numFmtId="9" fontId="1" fillId="0" borderId="0" applyFont="0" applyFill="0" applyBorder="0" applyAlignment="0" applyProtection="0"/>
    <xf numFmtId="0" fontId="1" fillId="0" borderId="0"/>
    <xf numFmtId="0" fontId="1" fillId="0" borderId="0"/>
    <xf numFmtId="0" fontId="6" fillId="0" borderId="0"/>
    <xf numFmtId="0" fontId="13" fillId="0" borderId="0"/>
  </cellStyleXfs>
  <cellXfs count="722">
    <xf numFmtId="0" fontId="0" fillId="0" borderId="0" xfId="0"/>
    <xf numFmtId="0" fontId="2" fillId="0" borderId="0" xfId="0" applyFont="1" applyFill="1" applyAlignment="1" applyProtection="1">
      <alignment horizontal="left"/>
      <protection hidden="1"/>
    </xf>
    <xf numFmtId="0" fontId="0" fillId="0" borderId="0" xfId="0" applyAlignment="1" applyProtection="1">
      <alignment horizontal="left"/>
      <protection hidden="1"/>
    </xf>
    <xf numFmtId="0" fontId="5" fillId="0" borderId="0" xfId="0" applyFont="1" applyAlignment="1" applyProtection="1">
      <alignment horizontal="left"/>
      <protection hidden="1"/>
    </xf>
    <xf numFmtId="164" fontId="4" fillId="2" borderId="0" xfId="1" applyNumberFormat="1" applyFont="1" applyFill="1" applyAlignment="1" applyProtection="1">
      <alignment horizontal="center"/>
      <protection locked="0"/>
    </xf>
    <xf numFmtId="0" fontId="0" fillId="0" borderId="0" xfId="0" applyProtection="1">
      <protection hidden="1"/>
    </xf>
    <xf numFmtId="43" fontId="4" fillId="2" borderId="0" xfId="1" applyFont="1" applyFill="1" applyAlignment="1" applyProtection="1">
      <alignment horizontal="center"/>
      <protection locked="0"/>
    </xf>
    <xf numFmtId="0" fontId="5" fillId="0" borderId="0" xfId="0" applyFont="1" applyAlignment="1" applyProtection="1">
      <alignment horizontal="left" vertical="top" wrapText="1"/>
      <protection hidden="1"/>
    </xf>
    <xf numFmtId="1" fontId="4" fillId="2" borderId="0" xfId="0" applyNumberFormat="1" applyFont="1" applyFill="1" applyAlignment="1" applyProtection="1">
      <alignment horizontal="center" vertical="center"/>
      <protection locked="0"/>
    </xf>
    <xf numFmtId="0" fontId="7" fillId="0" borderId="0" xfId="10" applyFont="1"/>
    <xf numFmtId="0" fontId="7" fillId="3" borderId="0" xfId="10" applyFont="1" applyFill="1"/>
    <xf numFmtId="43" fontId="0" fillId="0" borderId="0" xfId="1" applyFont="1" applyProtection="1">
      <protection hidden="1"/>
    </xf>
    <xf numFmtId="43" fontId="0" fillId="0" borderId="0" xfId="1" applyFont="1" applyAlignment="1" applyProtection="1">
      <alignment horizontal="center"/>
      <protection hidden="1"/>
    </xf>
    <xf numFmtId="0" fontId="5" fillId="0" borderId="0" xfId="0" applyFont="1" applyProtection="1">
      <protection hidden="1"/>
    </xf>
    <xf numFmtId="0" fontId="0" fillId="0" borderId="0" xfId="0" applyAlignment="1" applyProtection="1">
      <alignment horizontal="left" vertical="center"/>
      <protection hidden="1"/>
    </xf>
    <xf numFmtId="0" fontId="10" fillId="0" borderId="0" xfId="0" applyFont="1" applyAlignment="1" applyProtection="1">
      <alignment horizontal="lef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0" fontId="9" fillId="0" borderId="0" xfId="0" applyFont="1" applyProtection="1">
      <protection hidden="1"/>
    </xf>
    <xf numFmtId="0" fontId="12" fillId="0" borderId="0" xfId="0" applyFont="1" applyAlignment="1" applyProtection="1">
      <alignment horizontal="left"/>
      <protection hidden="1"/>
    </xf>
    <xf numFmtId="165" fontId="8" fillId="0" borderId="0" xfId="1" applyNumberFormat="1" applyFont="1" applyProtection="1">
      <protection hidden="1"/>
    </xf>
    <xf numFmtId="0" fontId="8" fillId="0" borderId="0" xfId="0" applyFont="1" applyAlignment="1" applyProtection="1">
      <alignment horizontal="left"/>
      <protection hidden="1"/>
    </xf>
    <xf numFmtId="3" fontId="5" fillId="0" borderId="0" xfId="0" applyNumberFormat="1" applyFont="1" applyProtection="1">
      <protection hidden="1"/>
    </xf>
    <xf numFmtId="0" fontId="10" fillId="0" borderId="0" xfId="0" applyFont="1" applyProtection="1">
      <protection hidden="1"/>
    </xf>
    <xf numFmtId="164" fontId="4" fillId="0" borderId="0" xfId="1" applyNumberFormat="1" applyFont="1" applyFill="1" applyAlignment="1" applyProtection="1">
      <alignment horizontal="left"/>
      <protection hidden="1"/>
    </xf>
    <xf numFmtId="1" fontId="4" fillId="0" borderId="0" xfId="0" applyNumberFormat="1" applyFont="1" applyFill="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8" fillId="0" borderId="0" xfId="0" applyFont="1" applyAlignment="1" applyProtection="1">
      <protection hidden="1"/>
    </xf>
    <xf numFmtId="0" fontId="8" fillId="0" borderId="0" xfId="0" applyFont="1" applyAlignment="1" applyProtection="1">
      <alignment horizontal="left" indent="1"/>
      <protection hidden="1"/>
    </xf>
    <xf numFmtId="0" fontId="8" fillId="0" borderId="0" xfId="0" applyFont="1" applyAlignment="1" applyProtection="1">
      <alignment horizontal="left" indent="3"/>
      <protection hidden="1"/>
    </xf>
    <xf numFmtId="0" fontId="8" fillId="0" borderId="0" xfId="0" applyFont="1" applyAlignment="1" applyProtection="1">
      <alignment vertical="center"/>
      <protection hidden="1"/>
    </xf>
    <xf numFmtId="0" fontId="11"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165" fontId="8" fillId="0" borderId="0" xfId="1" applyNumberFormat="1" applyFont="1" applyAlignment="1" applyProtection="1">
      <alignment vertical="center"/>
      <protection hidden="1"/>
    </xf>
    <xf numFmtId="0" fontId="12" fillId="0" borderId="0" xfId="0" applyFont="1" applyAlignment="1" applyProtection="1">
      <alignment horizontal="left" vertical="center" indent="1"/>
      <protection hidden="1"/>
    </xf>
    <xf numFmtId="0" fontId="11" fillId="0" borderId="0" xfId="0" quotePrefix="1" applyFont="1" applyAlignment="1" applyProtection="1">
      <alignment horizontal="left" vertical="center" indent="3"/>
      <protection hidden="1"/>
    </xf>
    <xf numFmtId="0" fontId="8" fillId="0" borderId="0" xfId="0" applyFont="1" applyAlignment="1" applyProtection="1">
      <alignment horizontal="left" vertical="center" indent="1"/>
      <protection hidden="1"/>
    </xf>
    <xf numFmtId="0" fontId="12" fillId="0" borderId="0" xfId="0" applyFont="1" applyAlignment="1" applyProtection="1">
      <alignment horizontal="left" vertical="center" indent="3"/>
      <protection hidden="1"/>
    </xf>
    <xf numFmtId="0" fontId="19" fillId="0" borderId="0" xfId="0" applyFont="1" applyAlignment="1" applyProtection="1">
      <alignment horizontal="left" vertical="center" indent="1"/>
      <protection hidden="1"/>
    </xf>
    <xf numFmtId="0" fontId="20"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0" fontId="21" fillId="0" borderId="0" xfId="0" quotePrefix="1" applyFont="1" applyAlignment="1" applyProtection="1">
      <alignment horizontal="left" vertical="center" indent="3"/>
      <protection hidden="1"/>
    </xf>
    <xf numFmtId="4" fontId="23" fillId="0" borderId="0" xfId="1" applyNumberFormat="1" applyFont="1" applyFill="1" applyBorder="1" applyAlignment="1" applyProtection="1">
      <alignment horizontal="center"/>
      <protection hidden="1"/>
    </xf>
    <xf numFmtId="43" fontId="18" fillId="0" borderId="0" xfId="1" applyNumberFormat="1" applyFont="1" applyAlignment="1" applyProtection="1">
      <alignment vertical="center"/>
      <protection hidden="1"/>
    </xf>
    <xf numFmtId="0" fontId="29" fillId="0" borderId="0" xfId="0" applyFont="1" applyProtection="1">
      <protection hidden="1"/>
    </xf>
    <xf numFmtId="0" fontId="11" fillId="0" borderId="0" xfId="0" applyFont="1" applyProtection="1">
      <protection hidden="1"/>
    </xf>
    <xf numFmtId="0" fontId="12" fillId="0" borderId="1" xfId="0" applyFont="1" applyBorder="1" applyAlignment="1" applyProtection="1">
      <alignment horizontal="center" vertical="center" wrapText="1"/>
      <protection hidden="1"/>
    </xf>
    <xf numFmtId="165" fontId="12" fillId="0" borderId="0" xfId="0" applyNumberFormat="1" applyFont="1" applyAlignment="1" applyProtection="1">
      <alignment horizontal="center" vertical="center"/>
      <protection hidden="1"/>
    </xf>
    <xf numFmtId="165" fontId="12" fillId="0" borderId="0" xfId="0" applyNumberFormat="1" applyFont="1" applyAlignment="1" applyProtection="1">
      <alignment horizontal="right" vertical="center"/>
      <protection hidden="1"/>
    </xf>
    <xf numFmtId="165" fontId="19" fillId="0" borderId="0" xfId="0" applyNumberFormat="1" applyFont="1" applyAlignment="1" applyProtection="1">
      <alignment vertical="center"/>
      <protection hidden="1"/>
    </xf>
    <xf numFmtId="0" fontId="20"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indent="2"/>
      <protection hidden="1"/>
    </xf>
    <xf numFmtId="0" fontId="30" fillId="0" borderId="0" xfId="0" applyFont="1" applyProtection="1">
      <protection hidden="1"/>
    </xf>
    <xf numFmtId="0" fontId="30" fillId="0" borderId="0" xfId="0" applyFont="1" applyAlignment="1" applyProtection="1">
      <alignment vertical="center"/>
      <protection hidden="1"/>
    </xf>
    <xf numFmtId="43" fontId="4" fillId="0" borderId="2" xfId="1" applyFont="1" applyBorder="1" applyProtection="1">
      <protection hidden="1"/>
    </xf>
    <xf numFmtId="43" fontId="32" fillId="0" borderId="0" xfId="1" applyFont="1" applyProtection="1">
      <protection hidden="1"/>
    </xf>
    <xf numFmtId="0" fontId="0" fillId="0" borderId="3" xfId="0" applyBorder="1" applyAlignment="1" applyProtection="1">
      <alignment horizontal="left" vertical="center"/>
      <protection hidden="1"/>
    </xf>
    <xf numFmtId="0" fontId="0" fillId="0" borderId="0" xfId="0" applyAlignment="1" applyProtection="1">
      <alignment wrapText="1"/>
      <protection hidden="1"/>
    </xf>
    <xf numFmtId="0" fontId="28" fillId="0" borderId="4" xfId="5" pivotButton="1" applyBorder="1"/>
    <xf numFmtId="0" fontId="28" fillId="0" borderId="0" xfId="5"/>
    <xf numFmtId="0" fontId="28" fillId="0" borderId="5" xfId="5" applyBorder="1"/>
    <xf numFmtId="0" fontId="35" fillId="0" borderId="0" xfId="0" applyFont="1" applyProtection="1">
      <protection hidden="1"/>
    </xf>
    <xf numFmtId="165" fontId="34" fillId="0" borderId="0" xfId="1" applyNumberFormat="1" applyFont="1" applyProtection="1">
      <protection hidden="1"/>
    </xf>
    <xf numFmtId="0" fontId="36" fillId="0" borderId="0" xfId="0" applyFont="1" applyAlignment="1" applyProtection="1">
      <alignment vertical="center"/>
      <protection hidden="1"/>
    </xf>
    <xf numFmtId="0" fontId="11" fillId="0" borderId="6" xfId="0" applyFont="1" applyBorder="1" applyAlignment="1" applyProtection="1">
      <alignment vertical="top"/>
      <protection hidden="1"/>
    </xf>
    <xf numFmtId="0" fontId="8" fillId="0" borderId="7" xfId="0" applyFont="1" applyBorder="1" applyProtection="1">
      <protection hidden="1"/>
    </xf>
    <xf numFmtId="43" fontId="11" fillId="0" borderId="8" xfId="1" applyFont="1" applyBorder="1" applyAlignment="1" applyProtection="1">
      <alignment vertical="top"/>
      <protection hidden="1"/>
    </xf>
    <xf numFmtId="43" fontId="11" fillId="0" borderId="9" xfId="1" applyFont="1" applyBorder="1" applyAlignment="1" applyProtection="1">
      <alignment vertical="top"/>
      <protection hidden="1"/>
    </xf>
    <xf numFmtId="0" fontId="33" fillId="0" borderId="0" xfId="0" applyFont="1" applyAlignment="1" applyProtection="1">
      <alignment vertical="top"/>
      <protection hidden="1"/>
    </xf>
    <xf numFmtId="0" fontId="33" fillId="0" borderId="10" xfId="0" applyFont="1" applyBorder="1" applyAlignment="1" applyProtection="1">
      <alignment vertical="center"/>
      <protection hidden="1"/>
    </xf>
    <xf numFmtId="0" fontId="12" fillId="0" borderId="11" xfId="0" applyFont="1" applyBorder="1" applyAlignment="1" applyProtection="1">
      <alignment horizontal="right" vertical="center"/>
      <protection hidden="1"/>
    </xf>
    <xf numFmtId="43" fontId="12" fillId="0" borderId="2" xfId="0" applyNumberFormat="1" applyFont="1" applyBorder="1" applyAlignment="1" applyProtection="1">
      <alignment vertical="center"/>
      <protection hidden="1"/>
    </xf>
    <xf numFmtId="0" fontId="33" fillId="0" borderId="11" xfId="0" applyFont="1" applyBorder="1" applyAlignment="1" applyProtection="1">
      <alignment vertical="center"/>
      <protection hidden="1"/>
    </xf>
    <xf numFmtId="0" fontId="8" fillId="0" borderId="12" xfId="0" applyFont="1" applyBorder="1" applyProtection="1">
      <protection hidden="1"/>
    </xf>
    <xf numFmtId="0" fontId="11" fillId="0" borderId="10" xfId="0" applyFont="1" applyBorder="1" applyAlignment="1" applyProtection="1">
      <alignment vertical="top"/>
      <protection hidden="1"/>
    </xf>
    <xf numFmtId="0" fontId="8" fillId="0" borderId="11" xfId="0" applyFont="1" applyBorder="1" applyProtection="1">
      <protection hidden="1"/>
    </xf>
    <xf numFmtId="0" fontId="8" fillId="0" borderId="13" xfId="0" applyFont="1" applyBorder="1" applyProtection="1">
      <protection hidden="1"/>
    </xf>
    <xf numFmtId="0" fontId="33" fillId="0" borderId="0" xfId="0" applyFont="1" applyBorder="1" applyAlignment="1" applyProtection="1">
      <alignment vertical="center"/>
      <protection hidden="1"/>
    </xf>
    <xf numFmtId="0" fontId="12" fillId="0" borderId="0" xfId="0" applyFont="1" applyBorder="1" applyAlignment="1" applyProtection="1">
      <alignment horizontal="right" vertical="center"/>
      <protection hidden="1"/>
    </xf>
    <xf numFmtId="43" fontId="12" fillId="0" borderId="0" xfId="0" applyNumberFormat="1" applyFont="1" applyBorder="1" applyAlignment="1" applyProtection="1">
      <alignment vertical="center"/>
      <protection hidden="1"/>
    </xf>
    <xf numFmtId="0" fontId="22" fillId="0" borderId="0" xfId="0" applyFont="1" applyAlignment="1" applyProtection="1">
      <alignment horizontal="left" vertical="center"/>
      <protection hidden="1"/>
    </xf>
    <xf numFmtId="0" fontId="12" fillId="0" borderId="0" xfId="0" applyFont="1" applyAlignment="1" applyProtection="1">
      <alignment horizontal="left" indent="3"/>
      <protection hidden="1"/>
    </xf>
    <xf numFmtId="0" fontId="12" fillId="0" borderId="0" xfId="0" applyFont="1" applyProtection="1">
      <protection hidden="1"/>
    </xf>
    <xf numFmtId="0" fontId="12" fillId="0" borderId="0" xfId="0" applyFont="1" applyAlignment="1" applyProtection="1">
      <alignment horizontal="left" indent="1"/>
      <protection hidden="1"/>
    </xf>
    <xf numFmtId="0" fontId="37" fillId="0" borderId="0" xfId="0" applyFont="1" applyFill="1" applyAlignment="1" applyProtection="1">
      <alignment horizontal="center"/>
      <protection hidden="1"/>
    </xf>
    <xf numFmtId="165" fontId="8" fillId="0" borderId="0" xfId="1" applyNumberFormat="1" applyFont="1" applyFill="1" applyProtection="1">
      <protection hidden="1"/>
    </xf>
    <xf numFmtId="0" fontId="8" fillId="0" borderId="0" xfId="0" applyFont="1" applyFill="1" applyProtection="1">
      <protection hidden="1"/>
    </xf>
    <xf numFmtId="0" fontId="0" fillId="0" borderId="0" xfId="0" applyFill="1" applyProtection="1">
      <protection hidden="1"/>
    </xf>
    <xf numFmtId="164" fontId="29" fillId="0" borderId="0" xfId="0" applyNumberFormat="1" applyFont="1" applyProtection="1">
      <protection hidden="1"/>
    </xf>
    <xf numFmtId="0" fontId="28" fillId="0" borderId="4" xfId="6" applyBorder="1"/>
    <xf numFmtId="0" fontId="28" fillId="0" borderId="14" xfId="6" applyBorder="1"/>
    <xf numFmtId="0" fontId="28" fillId="0" borderId="15" xfId="6" applyBorder="1"/>
    <xf numFmtId="0" fontId="28" fillId="0" borderId="16" xfId="6" applyBorder="1"/>
    <xf numFmtId="0" fontId="28" fillId="0" borderId="5" xfId="6" applyBorder="1"/>
    <xf numFmtId="0" fontId="28" fillId="0" borderId="0" xfId="5" applyFont="1"/>
    <xf numFmtId="0" fontId="38" fillId="0" borderId="0" xfId="5" applyFont="1"/>
    <xf numFmtId="164" fontId="4" fillId="2" borderId="17" xfId="1" applyNumberFormat="1" applyFont="1" applyFill="1" applyBorder="1" applyAlignment="1" applyProtection="1">
      <alignment horizontal="center"/>
      <protection locked="0"/>
    </xf>
    <xf numFmtId="0" fontId="0" fillId="0" borderId="18" xfId="0" applyBorder="1" applyAlignment="1" applyProtection="1">
      <alignment horizontal="left" vertical="center"/>
      <protection hidden="1"/>
    </xf>
    <xf numFmtId="43" fontId="4" fillId="2" borderId="19" xfId="1" applyFont="1" applyFill="1" applyBorder="1" applyAlignment="1" applyProtection="1">
      <alignment horizontal="center"/>
      <protection locked="0"/>
    </xf>
    <xf numFmtId="0" fontId="5" fillId="0" borderId="0" xfId="5" applyFont="1"/>
    <xf numFmtId="0" fontId="28" fillId="0" borderId="1" xfId="5" applyBorder="1" applyAlignment="1">
      <alignment horizontal="center" vertical="center" wrapText="1"/>
    </xf>
    <xf numFmtId="0" fontId="28" fillId="0" borderId="1" xfId="5" applyBorder="1" applyAlignment="1">
      <alignment horizontal="center"/>
    </xf>
    <xf numFmtId="0" fontId="28" fillId="0" borderId="8" xfId="5" applyFont="1" applyBorder="1" applyAlignment="1">
      <alignment horizontal="center" vertical="center" wrapText="1"/>
    </xf>
    <xf numFmtId="165" fontId="28" fillId="0" borderId="8" xfId="1" quotePrefix="1" applyNumberFormat="1" applyFont="1" applyBorder="1" applyAlignment="1">
      <alignment horizontal="center"/>
    </xf>
    <xf numFmtId="165" fontId="28" fillId="0" borderId="0" xfId="1" applyNumberFormat="1" applyFont="1"/>
    <xf numFmtId="0" fontId="28" fillId="0" borderId="8" xfId="5" applyBorder="1" applyAlignment="1">
      <alignment horizontal="center"/>
    </xf>
    <xf numFmtId="0" fontId="28" fillId="0" borderId="8" xfId="5" applyFont="1" applyBorder="1" applyAlignment="1">
      <alignment horizontal="center"/>
    </xf>
    <xf numFmtId="0" fontId="28" fillId="0" borderId="9" xfId="5" applyBorder="1" applyAlignment="1">
      <alignment horizontal="center"/>
    </xf>
    <xf numFmtId="0" fontId="28" fillId="0" borderId="2" xfId="5" applyBorder="1" applyAlignment="1">
      <alignment horizontal="center"/>
    </xf>
    <xf numFmtId="0" fontId="28" fillId="0" borderId="4" xfId="6" applyFont="1" applyBorder="1"/>
    <xf numFmtId="0" fontId="28" fillId="0" borderId="20" xfId="6" applyFont="1" applyBorder="1"/>
    <xf numFmtId="0" fontId="28" fillId="0" borderId="21" xfId="6" applyFont="1" applyBorder="1"/>
    <xf numFmtId="0" fontId="0" fillId="0" borderId="0" xfId="0" applyFill="1" applyBorder="1"/>
    <xf numFmtId="0" fontId="0" fillId="0" borderId="19" xfId="0" applyBorder="1" applyProtection="1">
      <protection hidden="1"/>
    </xf>
    <xf numFmtId="0" fontId="41" fillId="0" borderId="0" xfId="0" applyFont="1" applyAlignment="1" applyProtection="1">
      <alignment horizontal="left" indent="2"/>
      <protection hidden="1"/>
    </xf>
    <xf numFmtId="9" fontId="20" fillId="0" borderId="0" xfId="7" applyFont="1" applyAlignment="1" applyProtection="1">
      <alignment vertical="center"/>
      <protection hidden="1"/>
    </xf>
    <xf numFmtId="0" fontId="11" fillId="0" borderId="0" xfId="0" quotePrefix="1" applyFont="1" applyAlignment="1" applyProtection="1">
      <alignment horizontal="left" vertical="center" indent="2"/>
      <protection hidden="1"/>
    </xf>
    <xf numFmtId="0" fontId="42" fillId="0" borderId="0" xfId="0" applyFont="1" applyProtection="1">
      <protection hidden="1"/>
    </xf>
    <xf numFmtId="43" fontId="9" fillId="0" borderId="0" xfId="1" applyFont="1" applyAlignment="1" applyProtection="1">
      <alignment horizontal="right" vertical="center"/>
      <protection hidden="1"/>
    </xf>
    <xf numFmtId="0" fontId="11" fillId="0" borderId="0" xfId="0" applyFont="1" applyAlignment="1" applyProtection="1">
      <alignment horizontal="left" vertical="center" indent="2"/>
      <protection hidden="1"/>
    </xf>
    <xf numFmtId="10" fontId="20" fillId="0" borderId="0" xfId="7" applyNumberFormat="1" applyFont="1" applyAlignment="1" applyProtection="1">
      <alignment vertical="center"/>
      <protection hidden="1"/>
    </xf>
    <xf numFmtId="43" fontId="12" fillId="0" borderId="0" xfId="1" applyFont="1" applyAlignment="1" applyProtection="1">
      <alignment vertical="center"/>
      <protection hidden="1"/>
    </xf>
    <xf numFmtId="43" fontId="12" fillId="0" borderId="0" xfId="1" applyFont="1" applyAlignment="1" applyProtection="1">
      <alignment horizontal="right" vertical="center"/>
      <protection hidden="1"/>
    </xf>
    <xf numFmtId="165" fontId="12" fillId="0" borderId="0" xfId="1" applyNumberFormat="1" applyFont="1" applyAlignment="1" applyProtection="1">
      <alignment horizontal="right" vertical="center"/>
      <protection hidden="1"/>
    </xf>
    <xf numFmtId="43" fontId="11" fillId="0" borderId="9" xfId="1" applyFont="1" applyBorder="1" applyAlignment="1" applyProtection="1">
      <alignment horizontal="center" vertical="top"/>
      <protection hidden="1"/>
    </xf>
    <xf numFmtId="43" fontId="11" fillId="0" borderId="2" xfId="1" applyFont="1" applyBorder="1" applyAlignment="1" applyProtection="1">
      <alignment horizontal="center" vertical="top"/>
      <protection hidden="1"/>
    </xf>
    <xf numFmtId="0" fontId="1" fillId="0" borderId="0" xfId="0" applyFont="1" applyProtection="1">
      <protection hidden="1"/>
    </xf>
    <xf numFmtId="3" fontId="28" fillId="0" borderId="0" xfId="5" applyNumberFormat="1"/>
    <xf numFmtId="0" fontId="28" fillId="0" borderId="0" xfId="5" applyFont="1" applyAlignment="1">
      <alignment wrapText="1"/>
    </xf>
    <xf numFmtId="0" fontId="0" fillId="0" borderId="22" xfId="0" applyFill="1" applyBorder="1"/>
    <xf numFmtId="3" fontId="0" fillId="0" borderId="0" xfId="0" applyNumberFormat="1" applyFill="1" applyBorder="1"/>
    <xf numFmtId="43" fontId="0" fillId="0" borderId="0" xfId="1" applyFont="1" applyFill="1" applyBorder="1"/>
    <xf numFmtId="0" fontId="0" fillId="0" borderId="23" xfId="0" applyFill="1" applyBorder="1"/>
    <xf numFmtId="0" fontId="0" fillId="0" borderId="24" xfId="0" applyFill="1" applyBorder="1"/>
    <xf numFmtId="0" fontId="0" fillId="0" borderId="25" xfId="0" applyFill="1" applyBorder="1"/>
    <xf numFmtId="3" fontId="0" fillId="0" borderId="25" xfId="0" applyNumberFormat="1" applyFill="1" applyBorder="1"/>
    <xf numFmtId="43" fontId="0" fillId="0" borderId="25" xfId="1" applyFont="1" applyFill="1" applyBorder="1"/>
    <xf numFmtId="0" fontId="0" fillId="0" borderId="26" xfId="0" applyFill="1" applyBorder="1"/>
    <xf numFmtId="0" fontId="0" fillId="0" borderId="27" xfId="0" applyFill="1" applyBorder="1"/>
    <xf numFmtId="0" fontId="0" fillId="0" borderId="28" xfId="0" applyFill="1" applyBorder="1"/>
    <xf numFmtId="0" fontId="0" fillId="0" borderId="29" xfId="0" applyFill="1" applyBorder="1"/>
    <xf numFmtId="0" fontId="15" fillId="0" borderId="0" xfId="0" applyFont="1" applyAlignment="1" applyProtection="1">
      <alignment vertical="center"/>
      <protection hidden="1"/>
    </xf>
    <xf numFmtId="43" fontId="46" fillId="0" borderId="0" xfId="1" applyFont="1" applyProtection="1">
      <protection hidden="1"/>
    </xf>
    <xf numFmtId="0" fontId="28" fillId="0" borderId="20" xfId="6" applyBorder="1"/>
    <xf numFmtId="0" fontId="28" fillId="3" borderId="5" xfId="6" applyNumberFormat="1" applyFill="1" applyBorder="1"/>
    <xf numFmtId="0" fontId="28" fillId="3" borderId="0" xfId="6" applyNumberFormat="1" applyFill="1"/>
    <xf numFmtId="0" fontId="28" fillId="3" borderId="30" xfId="6" applyNumberFormat="1" applyFill="1" applyBorder="1"/>
    <xf numFmtId="3" fontId="28" fillId="0" borderId="0" xfId="5" applyNumberFormat="1" applyFont="1" applyAlignment="1">
      <alignment wrapText="1"/>
    </xf>
    <xf numFmtId="0" fontId="12" fillId="0" borderId="0" xfId="0" applyFont="1" applyAlignment="1" applyProtection="1">
      <alignment horizontal="left" vertical="center" indent="2"/>
      <protection hidden="1"/>
    </xf>
    <xf numFmtId="0" fontId="0" fillId="4" borderId="25" xfId="0" applyFill="1" applyBorder="1"/>
    <xf numFmtId="43" fontId="4" fillId="0" borderId="0" xfId="1" applyFont="1" applyFill="1" applyAlignment="1" applyProtection="1">
      <alignment horizontal="center"/>
      <protection hidden="1"/>
    </xf>
    <xf numFmtId="9" fontId="4" fillId="0" borderId="0" xfId="0" applyNumberFormat="1" applyFont="1" applyFill="1" applyAlignment="1" applyProtection="1">
      <alignment horizontal="center"/>
      <protection hidden="1"/>
    </xf>
    <xf numFmtId="43" fontId="4" fillId="0" borderId="19" xfId="1" applyFont="1" applyFill="1" applyBorder="1" applyAlignment="1" applyProtection="1">
      <alignment horizontal="center"/>
      <protection hidden="1"/>
    </xf>
    <xf numFmtId="0" fontId="0" fillId="0" borderId="0" xfId="0" applyAlignment="1" applyProtection="1">
      <alignment horizontal="left" wrapText="1" indent="4"/>
      <protection hidden="1"/>
    </xf>
    <xf numFmtId="43" fontId="18" fillId="0" borderId="0" xfId="1" applyNumberFormat="1" applyFont="1" applyFill="1" applyAlignment="1" applyProtection="1">
      <alignment vertical="center"/>
      <protection hidden="1"/>
    </xf>
    <xf numFmtId="9" fontId="51" fillId="0" borderId="0" xfId="7" applyFont="1" applyAlignment="1" applyProtection="1">
      <alignment vertical="center"/>
      <protection hidden="1"/>
    </xf>
    <xf numFmtId="165" fontId="51" fillId="0" borderId="0" xfId="1" applyNumberFormat="1" applyFont="1" applyAlignment="1" applyProtection="1">
      <alignment vertical="center"/>
      <protection hidden="1"/>
    </xf>
    <xf numFmtId="10" fontId="51" fillId="0" borderId="0" xfId="7" applyNumberFormat="1" applyFont="1" applyAlignment="1" applyProtection="1">
      <alignment vertical="center"/>
      <protection hidden="1"/>
    </xf>
    <xf numFmtId="0" fontId="53" fillId="0" borderId="0" xfId="0" applyFont="1" applyAlignment="1" applyProtection="1">
      <alignment horizontal="left" indent="3"/>
      <protection hidden="1"/>
    </xf>
    <xf numFmtId="0" fontId="0" fillId="0" borderId="0" xfId="0" quotePrefix="1" applyAlignment="1" applyProtection="1">
      <alignment horizontal="left" indent="6"/>
      <protection hidden="1"/>
    </xf>
    <xf numFmtId="0" fontId="5" fillId="0" borderId="0" xfId="0" quotePrefix="1" applyFont="1" applyAlignment="1" applyProtection="1">
      <alignment horizontal="left" indent="6"/>
      <protection hidden="1"/>
    </xf>
    <xf numFmtId="0" fontId="3" fillId="0" borderId="0" xfId="0" applyFont="1" applyAlignment="1" applyProtection="1">
      <alignment horizontal="left" indent="3"/>
      <protection hidden="1"/>
    </xf>
    <xf numFmtId="0" fontId="0" fillId="0" borderId="0" xfId="0" quotePrefix="1" applyAlignment="1" applyProtection="1">
      <alignment horizontal="left" indent="8"/>
      <protection hidden="1"/>
    </xf>
    <xf numFmtId="164" fontId="4" fillId="2" borderId="0" xfId="1" applyNumberFormat="1" applyFont="1" applyFill="1" applyBorder="1" applyAlignment="1" applyProtection="1">
      <alignment horizontal="left"/>
      <protection locked="0"/>
    </xf>
    <xf numFmtId="164" fontId="4" fillId="2" borderId="0" xfId="1" applyNumberFormat="1" applyFont="1" applyFill="1" applyAlignment="1" applyProtection="1">
      <alignment horizontal="left"/>
      <protection locked="0"/>
    </xf>
    <xf numFmtId="2" fontId="28" fillId="4" borderId="8" xfId="5" applyNumberFormat="1" applyFill="1" applyBorder="1" applyAlignment="1">
      <alignment horizontal="center"/>
    </xf>
    <xf numFmtId="2" fontId="28" fillId="4" borderId="9" xfId="5" applyNumberFormat="1" applyFill="1" applyBorder="1" applyAlignment="1">
      <alignment horizontal="center"/>
    </xf>
    <xf numFmtId="2" fontId="28" fillId="4" borderId="2" xfId="5" applyNumberFormat="1" applyFill="1" applyBorder="1" applyAlignment="1">
      <alignment horizontal="center"/>
    </xf>
    <xf numFmtId="0" fontId="0" fillId="0" borderId="6" xfId="0" applyFill="1" applyBorder="1"/>
    <xf numFmtId="0" fontId="0" fillId="0" borderId="12" xfId="0" applyFill="1" applyBorder="1"/>
    <xf numFmtId="0" fontId="0" fillId="0" borderId="7" xfId="0" applyFill="1" applyBorder="1"/>
    <xf numFmtId="0" fontId="0" fillId="0" borderId="0" xfId="0" applyFill="1"/>
    <xf numFmtId="0" fontId="0" fillId="0" borderId="31" xfId="0" applyFill="1" applyBorder="1"/>
    <xf numFmtId="43" fontId="0" fillId="0" borderId="0" xfId="0" applyNumberFormat="1" applyFill="1" applyBorder="1"/>
    <xf numFmtId="0" fontId="0" fillId="0" borderId="32" xfId="0" applyFill="1" applyBorder="1"/>
    <xf numFmtId="0" fontId="0" fillId="0" borderId="10" xfId="0" applyFill="1" applyBorder="1"/>
    <xf numFmtId="0" fontId="0" fillId="0" borderId="13" xfId="0" applyFill="1" applyBorder="1"/>
    <xf numFmtId="1" fontId="0" fillId="0" borderId="0" xfId="0" applyNumberFormat="1" applyFill="1" applyBorder="1"/>
    <xf numFmtId="9" fontId="0" fillId="0" borderId="0" xfId="0" applyNumberFormat="1" applyFill="1" applyBorder="1"/>
    <xf numFmtId="0" fontId="0" fillId="0" borderId="11" xfId="0" applyFill="1" applyBorder="1"/>
    <xf numFmtId="0" fontId="0" fillId="4" borderId="10" xfId="0" applyFill="1" applyBorder="1"/>
    <xf numFmtId="0" fontId="0" fillId="4" borderId="13" xfId="0" applyFill="1" applyBorder="1"/>
    <xf numFmtId="0" fontId="0" fillId="5" borderId="0" xfId="0" applyFill="1" applyBorder="1"/>
    <xf numFmtId="0" fontId="15" fillId="0" borderId="0" xfId="0" applyFont="1" applyFill="1" applyAlignment="1" applyProtection="1">
      <alignment vertical="center"/>
      <protection hidden="1"/>
    </xf>
    <xf numFmtId="0" fontId="30" fillId="0" borderId="0" xfId="0" applyFont="1" applyFill="1" applyAlignment="1" applyProtection="1">
      <alignment vertical="center"/>
      <protection hidden="1"/>
    </xf>
    <xf numFmtId="164" fontId="59" fillId="0" borderId="17" xfId="1" applyNumberFormat="1" applyFont="1" applyFill="1" applyBorder="1" applyAlignment="1" applyProtection="1">
      <alignment horizontal="left"/>
      <protection hidden="1"/>
    </xf>
    <xf numFmtId="0" fontId="8" fillId="6" borderId="1" xfId="0" applyFont="1" applyFill="1" applyBorder="1"/>
    <xf numFmtId="0" fontId="8" fillId="0" borderId="1" xfId="0" applyFont="1" applyBorder="1"/>
    <xf numFmtId="0" fontId="0" fillId="0" borderId="0" xfId="0" applyFill="1" applyBorder="1" applyAlignment="1">
      <alignment horizontal="center"/>
    </xf>
    <xf numFmtId="0" fontId="0" fillId="0" borderId="25" xfId="0" applyFill="1" applyBorder="1" applyAlignment="1">
      <alignment horizontal="center"/>
    </xf>
    <xf numFmtId="2" fontId="0" fillId="0" borderId="0" xfId="0" applyNumberFormat="1" applyFill="1"/>
    <xf numFmtId="0" fontId="6" fillId="3" borderId="0" xfId="10" applyFont="1" applyFill="1"/>
    <xf numFmtId="0" fontId="6" fillId="8" borderId="0" xfId="10" applyFont="1" applyFill="1"/>
    <xf numFmtId="0" fontId="7" fillId="8" borderId="0" xfId="10" applyFont="1" applyFill="1"/>
    <xf numFmtId="0" fontId="72" fillId="0" borderId="0" xfId="0" applyFont="1" applyProtection="1">
      <protection hidden="1"/>
    </xf>
    <xf numFmtId="0" fontId="7" fillId="0" borderId="0" xfId="10" applyFont="1" applyBorder="1"/>
    <xf numFmtId="0" fontId="6" fillId="7" borderId="0" xfId="10" applyFont="1" applyFill="1" applyBorder="1"/>
    <xf numFmtId="0" fontId="7" fillId="7" borderId="0" xfId="10" applyFont="1" applyFill="1" applyBorder="1"/>
    <xf numFmtId="0" fontId="7" fillId="9" borderId="0" xfId="10" applyFont="1" applyFill="1" applyBorder="1"/>
    <xf numFmtId="0" fontId="6" fillId="10" borderId="0" xfId="10" applyFont="1" applyFill="1" applyBorder="1"/>
    <xf numFmtId="0" fontId="7" fillId="10" borderId="0" xfId="10" applyFont="1" applyFill="1" applyBorder="1"/>
    <xf numFmtId="0" fontId="72" fillId="0" borderId="0" xfId="0" applyFont="1" applyFill="1" applyProtection="1">
      <protection hidden="1"/>
    </xf>
    <xf numFmtId="0" fontId="73" fillId="0" borderId="33" xfId="11" pivotButton="1" applyFont="1" applyBorder="1"/>
    <xf numFmtId="0" fontId="73" fillId="0" borderId="33" xfId="11" applyFont="1" applyBorder="1"/>
    <xf numFmtId="0" fontId="73" fillId="0" borderId="0" xfId="11" applyFont="1"/>
    <xf numFmtId="0" fontId="73" fillId="0" borderId="4" xfId="11" pivotButton="1" applyFont="1" applyBorder="1"/>
    <xf numFmtId="0" fontId="73" fillId="0" borderId="14" xfId="11" applyFont="1" applyBorder="1"/>
    <xf numFmtId="0" fontId="73" fillId="0" borderId="15" xfId="11" applyFont="1" applyBorder="1"/>
    <xf numFmtId="0" fontId="73" fillId="0" borderId="4" xfId="11" applyFont="1" applyBorder="1"/>
    <xf numFmtId="0" fontId="73" fillId="0" borderId="20" xfId="11" applyFont="1" applyBorder="1"/>
    <xf numFmtId="0" fontId="73" fillId="0" borderId="34" xfId="11" applyFont="1" applyBorder="1"/>
    <xf numFmtId="167" fontId="73" fillId="0" borderId="4" xfId="11" applyNumberFormat="1" applyFont="1" applyBorder="1"/>
    <xf numFmtId="167" fontId="73" fillId="0" borderId="20" xfId="11" applyNumberFormat="1" applyFont="1" applyBorder="1"/>
    <xf numFmtId="0" fontId="73" fillId="0" borderId="34" xfId="11" applyNumberFormat="1" applyFont="1" applyBorder="1"/>
    <xf numFmtId="0" fontId="73" fillId="0" borderId="5" xfId="11" applyFont="1" applyBorder="1"/>
    <xf numFmtId="167" fontId="73" fillId="0" borderId="5" xfId="11" applyNumberFormat="1" applyFont="1" applyBorder="1"/>
    <xf numFmtId="167" fontId="73" fillId="0" borderId="0" xfId="11" applyNumberFormat="1" applyFont="1"/>
    <xf numFmtId="0" fontId="73" fillId="0" borderId="35" xfId="11" applyNumberFormat="1" applyFont="1" applyBorder="1"/>
    <xf numFmtId="0" fontId="73" fillId="0" borderId="36" xfId="11" applyFont="1" applyBorder="1"/>
    <xf numFmtId="167" fontId="73" fillId="0" borderId="36" xfId="11" applyNumberFormat="1" applyFont="1" applyBorder="1"/>
    <xf numFmtId="0" fontId="73" fillId="0" borderId="33" xfId="11" applyNumberFormat="1" applyFont="1" applyBorder="1"/>
    <xf numFmtId="0" fontId="73" fillId="0" borderId="4" xfId="11" applyNumberFormat="1" applyFont="1" applyBorder="1"/>
    <xf numFmtId="0" fontId="73" fillId="0" borderId="20" xfId="11" applyNumberFormat="1" applyFont="1" applyBorder="1"/>
    <xf numFmtId="0" fontId="73" fillId="0" borderId="5" xfId="11" applyNumberFormat="1" applyFont="1" applyBorder="1"/>
    <xf numFmtId="0" fontId="73" fillId="0" borderId="0" xfId="11" applyNumberFormat="1" applyFont="1"/>
    <xf numFmtId="0" fontId="73" fillId="0" borderId="36" xfId="11" applyNumberFormat="1" applyFont="1" applyBorder="1"/>
    <xf numFmtId="0" fontId="73" fillId="0" borderId="37" xfId="11" applyNumberFormat="1" applyFont="1" applyBorder="1"/>
    <xf numFmtId="0" fontId="5" fillId="9" borderId="0" xfId="9" applyFont="1" applyFill="1" applyAlignment="1">
      <alignment vertical="center"/>
    </xf>
    <xf numFmtId="0" fontId="5" fillId="9" borderId="0" xfId="9" applyFont="1" applyFill="1" applyAlignment="1">
      <alignment horizontal="center" vertical="center"/>
    </xf>
    <xf numFmtId="0" fontId="5" fillId="9" borderId="0" xfId="8" applyFont="1" applyFill="1" applyAlignment="1">
      <alignment vertical="center"/>
    </xf>
    <xf numFmtId="2" fontId="5" fillId="9" borderId="0" xfId="9" applyNumberFormat="1" applyFont="1" applyFill="1" applyAlignment="1">
      <alignment horizontal="center" vertical="center"/>
    </xf>
    <xf numFmtId="0" fontId="5" fillId="9" borderId="0" xfId="9" applyFont="1" applyFill="1" applyBorder="1" applyAlignment="1">
      <alignment vertical="center"/>
    </xf>
    <xf numFmtId="43" fontId="74" fillId="9" borderId="0" xfId="1" applyFont="1" applyFill="1" applyBorder="1" applyAlignment="1">
      <alignment vertical="center"/>
    </xf>
    <xf numFmtId="0" fontId="75" fillId="9" borderId="0" xfId="0" applyFont="1" applyFill="1" applyBorder="1" applyAlignment="1">
      <alignment horizontal="center" vertical="center"/>
    </xf>
    <xf numFmtId="0" fontId="75" fillId="9" borderId="0" xfId="9" applyFont="1" applyFill="1" applyAlignment="1">
      <alignment horizontal="center" vertical="center"/>
    </xf>
    <xf numFmtId="2" fontId="5" fillId="0" borderId="0" xfId="0" applyNumberFormat="1" applyFont="1" applyProtection="1">
      <protection hidden="1"/>
    </xf>
    <xf numFmtId="165" fontId="76" fillId="0" borderId="0" xfId="1" applyNumberFormat="1" applyFont="1" applyAlignment="1" applyProtection="1">
      <alignment vertical="center"/>
      <protection hidden="1"/>
    </xf>
    <xf numFmtId="165" fontId="0" fillId="0" borderId="11" xfId="1" applyNumberFormat="1" applyFont="1" applyFill="1" applyBorder="1"/>
    <xf numFmtId="0" fontId="0" fillId="4" borderId="0" xfId="0" applyFill="1" applyAlignment="1">
      <alignment horizontal="center"/>
    </xf>
    <xf numFmtId="0" fontId="0" fillId="0" borderId="0" xfId="0" applyFill="1" applyAlignment="1">
      <alignment horizontal="center"/>
    </xf>
    <xf numFmtId="0" fontId="0" fillId="4" borderId="0" xfId="0" applyFill="1" applyBorder="1" applyAlignment="1">
      <alignment horizontal="center"/>
    </xf>
    <xf numFmtId="41" fontId="0" fillId="0" borderId="11" xfId="0" applyNumberFormat="1" applyFill="1" applyBorder="1"/>
    <xf numFmtId="41" fontId="0" fillId="0" borderId="12" xfId="0" applyNumberFormat="1" applyFill="1" applyBorder="1"/>
    <xf numFmtId="0" fontId="0" fillId="11" borderId="0" xfId="0" applyFill="1" applyBorder="1"/>
    <xf numFmtId="0" fontId="62" fillId="0" borderId="0" xfId="5" applyFont="1"/>
    <xf numFmtId="0" fontId="12" fillId="0" borderId="0" xfId="5" applyFont="1"/>
    <xf numFmtId="43" fontId="0" fillId="0" borderId="23" xfId="1" applyFont="1" applyFill="1" applyBorder="1"/>
    <xf numFmtId="0" fontId="28" fillId="3" borderId="0" xfId="5" applyNumberFormat="1" applyFill="1" applyBorder="1"/>
    <xf numFmtId="0" fontId="28" fillId="0" borderId="6" xfId="5" pivotButton="1" applyBorder="1"/>
    <xf numFmtId="0" fontId="28" fillId="0" borderId="12" xfId="5" applyBorder="1"/>
    <xf numFmtId="0" fontId="28" fillId="0" borderId="7" xfId="5" applyBorder="1"/>
    <xf numFmtId="169" fontId="28" fillId="0" borderId="6" xfId="1" applyNumberFormat="1" applyFont="1" applyBorder="1"/>
    <xf numFmtId="169" fontId="28" fillId="0" borderId="12" xfId="1" applyNumberFormat="1" applyFont="1" applyBorder="1"/>
    <xf numFmtId="0" fontId="28" fillId="3" borderId="31" xfId="5" applyNumberFormat="1" applyFill="1" applyBorder="1"/>
    <xf numFmtId="0" fontId="28" fillId="3" borderId="32" xfId="5" applyNumberFormat="1" applyFill="1" applyBorder="1"/>
    <xf numFmtId="0" fontId="28" fillId="3" borderId="10" xfId="5" applyNumberFormat="1" applyFill="1" applyBorder="1"/>
    <xf numFmtId="0" fontId="28" fillId="3" borderId="11" xfId="5" applyNumberFormat="1" applyFill="1" applyBorder="1"/>
    <xf numFmtId="0" fontId="28" fillId="3" borderId="13" xfId="5" applyNumberFormat="1" applyFill="1" applyBorder="1"/>
    <xf numFmtId="169" fontId="28" fillId="12" borderId="12" xfId="1" applyNumberFormat="1" applyFont="1" applyFill="1" applyBorder="1"/>
    <xf numFmtId="169" fontId="28" fillId="12" borderId="7" xfId="1" applyNumberFormat="1" applyFont="1" applyFill="1" applyBorder="1"/>
    <xf numFmtId="0" fontId="75" fillId="0" borderId="0" xfId="0" applyFont="1" applyProtection="1">
      <protection hidden="1"/>
    </xf>
    <xf numFmtId="0" fontId="77" fillId="0" borderId="0" xfId="0" applyFont="1" applyProtection="1">
      <protection hidden="1"/>
    </xf>
    <xf numFmtId="0" fontId="75" fillId="0" borderId="0" xfId="0" applyFont="1" applyAlignment="1" applyProtection="1">
      <alignment horizontal="center"/>
      <protection hidden="1"/>
    </xf>
    <xf numFmtId="3" fontId="75" fillId="0" borderId="0" xfId="0" applyNumberFormat="1" applyFont="1" applyProtection="1">
      <protection hidden="1"/>
    </xf>
    <xf numFmtId="0" fontId="75" fillId="0" borderId="0" xfId="0" applyFont="1" applyFill="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75" fillId="12" borderId="0" xfId="0" applyFont="1" applyFill="1" applyProtection="1">
      <protection hidden="1"/>
    </xf>
    <xf numFmtId="9" fontId="75" fillId="12" borderId="0" xfId="0" applyNumberFormat="1" applyFont="1" applyFill="1" applyProtection="1">
      <protection hidden="1"/>
    </xf>
    <xf numFmtId="0" fontId="17" fillId="0" borderId="0" xfId="0" applyFont="1" applyFill="1" applyAlignment="1" applyProtection="1">
      <protection hidden="1"/>
    </xf>
    <xf numFmtId="43" fontId="75" fillId="0" borderId="0" xfId="1" applyFont="1" applyAlignment="1" applyProtection="1">
      <alignment horizontal="center"/>
      <protection hidden="1"/>
    </xf>
    <xf numFmtId="0" fontId="78" fillId="13" borderId="66" xfId="0" applyFont="1" applyFill="1" applyBorder="1" applyAlignment="1" applyProtection="1">
      <alignment horizontal="center" vertical="center" wrapText="1"/>
      <protection hidden="1"/>
    </xf>
    <xf numFmtId="3" fontId="79" fillId="0" borderId="0" xfId="0" applyNumberFormat="1" applyFont="1" applyFill="1" applyBorder="1" applyAlignment="1" applyProtection="1">
      <alignment horizontal="center" vertical="center"/>
      <protection hidden="1"/>
    </xf>
    <xf numFmtId="0" fontId="80" fillId="0" borderId="0" xfId="0" applyFont="1" applyAlignment="1" applyProtection="1">
      <alignment horizontal="right"/>
      <protection hidden="1"/>
    </xf>
    <xf numFmtId="0" fontId="80" fillId="0" borderId="0" xfId="0" applyFont="1" applyProtection="1">
      <protection hidden="1"/>
    </xf>
    <xf numFmtId="165" fontId="80" fillId="0" borderId="0" xfId="1" applyNumberFormat="1" applyFont="1" applyProtection="1">
      <protection hidden="1"/>
    </xf>
    <xf numFmtId="0" fontId="24" fillId="0" borderId="67" xfId="0" applyFont="1" applyBorder="1" applyAlignment="1" applyProtection="1">
      <protection hidden="1"/>
    </xf>
    <xf numFmtId="0" fontId="0" fillId="0" borderId="0" xfId="0" applyBorder="1" applyProtection="1">
      <protection hidden="1"/>
    </xf>
    <xf numFmtId="0" fontId="24" fillId="0" borderId="68" xfId="0" applyFont="1" applyBorder="1" applyAlignment="1" applyProtection="1">
      <alignment horizontal="left"/>
      <protection hidden="1"/>
    </xf>
    <xf numFmtId="0" fontId="24" fillId="0" borderId="69" xfId="0" applyFont="1" applyBorder="1" applyAlignment="1" applyProtection="1">
      <protection hidden="1"/>
    </xf>
    <xf numFmtId="0" fontId="0" fillId="0" borderId="70" xfId="0" applyBorder="1" applyProtection="1">
      <protection hidden="1"/>
    </xf>
    <xf numFmtId="3" fontId="23" fillId="0" borderId="70" xfId="1" applyNumberFormat="1" applyFont="1" applyFill="1" applyBorder="1" applyAlignment="1" applyProtection="1">
      <alignment horizontal="center"/>
      <protection hidden="1"/>
    </xf>
    <xf numFmtId="0" fontId="24" fillId="0" borderId="71" xfId="0" applyFont="1" applyBorder="1" applyAlignment="1" applyProtection="1">
      <alignment horizontal="left"/>
      <protection hidden="1"/>
    </xf>
    <xf numFmtId="0" fontId="40" fillId="0" borderId="2" xfId="0" applyFont="1" applyBorder="1" applyAlignment="1" applyProtection="1">
      <alignment horizontal="center" vertical="center"/>
      <protection hidden="1"/>
    </xf>
    <xf numFmtId="4" fontId="4" fillId="0" borderId="0" xfId="1" applyNumberFormat="1" applyFont="1" applyFill="1" applyBorder="1" applyAlignment="1" applyProtection="1">
      <alignment horizontal="right"/>
      <protection hidden="1"/>
    </xf>
    <xf numFmtId="3" fontId="4" fillId="0" borderId="70" xfId="1" applyNumberFormat="1" applyFont="1" applyFill="1" applyBorder="1" applyAlignment="1" applyProtection="1">
      <alignment horizontal="right"/>
      <protection hidden="1"/>
    </xf>
    <xf numFmtId="0" fontId="8" fillId="0" borderId="38" xfId="0" applyFont="1" applyBorder="1" applyProtection="1">
      <protection hidden="1"/>
    </xf>
    <xf numFmtId="0" fontId="8" fillId="0" borderId="17" xfId="0" applyFont="1" applyBorder="1" applyProtection="1">
      <protection hidden="1"/>
    </xf>
    <xf numFmtId="0" fontId="8" fillId="0" borderId="18" xfId="0" applyFont="1" applyBorder="1" applyProtection="1">
      <protection hidden="1"/>
    </xf>
    <xf numFmtId="0" fontId="8" fillId="0" borderId="39" xfId="0" applyFont="1" applyBorder="1" applyProtection="1">
      <protection hidden="1"/>
    </xf>
    <xf numFmtId="0" fontId="8" fillId="0" borderId="0" xfId="0" applyFont="1" applyBorder="1" applyProtection="1">
      <protection hidden="1"/>
    </xf>
    <xf numFmtId="0" fontId="8" fillId="0" borderId="0" xfId="0" applyFont="1" applyBorder="1" applyAlignment="1" applyProtection="1">
      <alignment horizontal="center"/>
      <protection hidden="1"/>
    </xf>
    <xf numFmtId="165" fontId="8" fillId="0" borderId="0" xfId="1" applyNumberFormat="1" applyFont="1" applyBorder="1" applyProtection="1">
      <protection hidden="1"/>
    </xf>
    <xf numFmtId="0" fontId="8" fillId="0" borderId="40" xfId="0" applyFont="1" applyBorder="1" applyProtection="1">
      <protection hidden="1"/>
    </xf>
    <xf numFmtId="0" fontId="9" fillId="0" borderId="0" xfId="0" applyFont="1" applyBorder="1" applyAlignment="1" applyProtection="1">
      <alignment horizontal="left"/>
      <protection hidden="1"/>
    </xf>
    <xf numFmtId="0" fontId="12" fillId="0" borderId="0" xfId="0" applyFont="1" applyBorder="1" applyAlignment="1" applyProtection="1">
      <alignment horizontal="left"/>
      <protection hidden="1"/>
    </xf>
    <xf numFmtId="0" fontId="9" fillId="9" borderId="0" xfId="0" applyFont="1" applyFill="1" applyBorder="1" applyAlignment="1" applyProtection="1">
      <alignment horizontal="left"/>
      <protection hidden="1"/>
    </xf>
    <xf numFmtId="0" fontId="11" fillId="0" borderId="39"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40" xfId="0" applyFont="1" applyBorder="1" applyAlignment="1" applyProtection="1">
      <alignment vertical="center"/>
      <protection hidden="1"/>
    </xf>
    <xf numFmtId="0" fontId="11" fillId="0" borderId="39" xfId="0" applyFont="1" applyBorder="1" applyProtection="1">
      <protection hidden="1"/>
    </xf>
    <xf numFmtId="0" fontId="11" fillId="0" borderId="0" xfId="0" applyFont="1" applyBorder="1" applyProtection="1">
      <protection hidden="1"/>
    </xf>
    <xf numFmtId="0" fontId="11" fillId="0" borderId="40" xfId="0" applyFont="1" applyBorder="1" applyProtection="1">
      <protection hidden="1"/>
    </xf>
    <xf numFmtId="0" fontId="61" fillId="0" borderId="0" xfId="0" applyFont="1" applyBorder="1" applyAlignment="1" applyProtection="1">
      <alignment vertical="center"/>
      <protection hidden="1"/>
    </xf>
    <xf numFmtId="0" fontId="8" fillId="0" borderId="39" xfId="0" applyFont="1" applyBorder="1" applyAlignment="1" applyProtection="1">
      <alignment vertical="center"/>
      <protection hidden="1"/>
    </xf>
    <xf numFmtId="0" fontId="16" fillId="0" borderId="0" xfId="0" applyFont="1" applyBorder="1" applyAlignment="1" applyProtection="1">
      <alignment horizontal="left" vertical="center"/>
      <protection hidden="1"/>
    </xf>
    <xf numFmtId="0" fontId="16" fillId="0" borderId="0" xfId="0" applyFont="1" applyBorder="1" applyAlignment="1" applyProtection="1">
      <alignment horizontal="left" vertical="center" indent="3"/>
      <protection hidden="1"/>
    </xf>
    <xf numFmtId="0" fontId="16" fillId="0" borderId="0" xfId="0" applyFont="1" applyBorder="1" applyAlignment="1" applyProtection="1">
      <alignment horizontal="center" vertical="center"/>
      <protection hidden="1"/>
    </xf>
    <xf numFmtId="0" fontId="16" fillId="0" borderId="0" xfId="0" applyFont="1" applyBorder="1" applyAlignment="1" applyProtection="1">
      <alignment horizontal="left" vertical="center" indent="1"/>
      <protection hidden="1"/>
    </xf>
    <xf numFmtId="0" fontId="8" fillId="0" borderId="0" xfId="0" applyFont="1" applyBorder="1" applyAlignment="1" applyProtection="1">
      <alignment vertical="center"/>
      <protection hidden="1"/>
    </xf>
    <xf numFmtId="0" fontId="8" fillId="0" borderId="40" xfId="0" applyFont="1" applyBorder="1" applyAlignment="1" applyProtection="1">
      <alignment vertical="center"/>
      <protection hidden="1"/>
    </xf>
    <xf numFmtId="0" fontId="16" fillId="0" borderId="0" xfId="0" applyFont="1" applyBorder="1" applyAlignment="1" applyProtection="1">
      <alignment horizontal="left" indent="6"/>
      <protection hidden="1"/>
    </xf>
    <xf numFmtId="0" fontId="15" fillId="0" borderId="0" xfId="0" applyFont="1" applyFill="1" applyBorder="1" applyAlignment="1" applyProtection="1">
      <alignment horizontal="right"/>
      <protection hidden="1"/>
    </xf>
    <xf numFmtId="0" fontId="8" fillId="0" borderId="41" xfId="0" applyFont="1" applyBorder="1" applyProtection="1">
      <protection hidden="1"/>
    </xf>
    <xf numFmtId="0" fontId="8" fillId="0" borderId="19" xfId="0" applyFont="1" applyFill="1" applyBorder="1" applyProtection="1">
      <protection hidden="1"/>
    </xf>
    <xf numFmtId="0" fontId="8" fillId="0" borderId="19" xfId="0" applyFont="1" applyBorder="1" applyAlignment="1" applyProtection="1">
      <alignment horizontal="center"/>
      <protection hidden="1"/>
    </xf>
    <xf numFmtId="0" fontId="8" fillId="0" borderId="19" xfId="0" applyFont="1" applyBorder="1" applyProtection="1">
      <protection hidden="1"/>
    </xf>
    <xf numFmtId="0" fontId="8" fillId="0" borderId="3" xfId="0" applyFont="1" applyBorder="1" applyProtection="1">
      <protection hidden="1"/>
    </xf>
    <xf numFmtId="0" fontId="8" fillId="0" borderId="17" xfId="0" applyFont="1" applyBorder="1" applyAlignment="1" applyProtection="1">
      <alignment horizontal="center"/>
      <protection hidden="1"/>
    </xf>
    <xf numFmtId="165" fontId="8" fillId="0" borderId="17" xfId="1" applyNumberFormat="1" applyFont="1" applyBorder="1" applyProtection="1">
      <protection hidden="1"/>
    </xf>
    <xf numFmtId="0" fontId="14" fillId="9" borderId="0" xfId="0" applyFont="1" applyFill="1" applyBorder="1" applyAlignment="1" applyProtection="1">
      <protection hidden="1"/>
    </xf>
    <xf numFmtId="0" fontId="9" fillId="9" borderId="0" xfId="0" applyFont="1" applyFill="1" applyBorder="1" applyAlignment="1" applyProtection="1">
      <alignment horizontal="left" indent="4"/>
      <protection hidden="1"/>
    </xf>
    <xf numFmtId="0" fontId="16" fillId="0" borderId="42" xfId="0" applyFont="1" applyBorder="1" applyAlignment="1" applyProtection="1">
      <alignment horizontal="center" shrinkToFit="1"/>
      <protection hidden="1"/>
    </xf>
    <xf numFmtId="0" fontId="16" fillId="0" borderId="43" xfId="0" applyFont="1" applyBorder="1" applyAlignment="1" applyProtection="1">
      <alignment horizontal="center" shrinkToFit="1"/>
      <protection hidden="1"/>
    </xf>
    <xf numFmtId="165" fontId="16" fillId="0" borderId="44" xfId="1" applyNumberFormat="1" applyFont="1" applyBorder="1" applyAlignment="1" applyProtection="1">
      <alignment horizontal="center" shrinkToFit="1"/>
      <protection hidden="1"/>
    </xf>
    <xf numFmtId="165" fontId="16" fillId="0" borderId="42" xfId="1" applyNumberFormat="1" applyFont="1" applyBorder="1" applyAlignment="1" applyProtection="1">
      <alignment shrinkToFit="1"/>
      <protection hidden="1"/>
    </xf>
    <xf numFmtId="0" fontId="8" fillId="0" borderId="0" xfId="0" applyFont="1" applyBorder="1" applyAlignment="1" applyProtection="1">
      <alignment shrinkToFit="1"/>
      <protection hidden="1"/>
    </xf>
    <xf numFmtId="165" fontId="16" fillId="0" borderId="43" xfId="1" applyNumberFormat="1" applyFont="1" applyBorder="1" applyAlignment="1" applyProtection="1">
      <alignment horizontal="center" shrinkToFit="1"/>
      <protection hidden="1"/>
    </xf>
    <xf numFmtId="0" fontId="16" fillId="0" borderId="45" xfId="0" applyFont="1" applyBorder="1" applyAlignment="1" applyProtection="1">
      <alignment horizontal="center" shrinkToFit="1"/>
      <protection hidden="1"/>
    </xf>
    <xf numFmtId="0" fontId="16" fillId="0" borderId="46" xfId="0" applyFont="1" applyBorder="1" applyAlignment="1" applyProtection="1">
      <alignment horizontal="center" shrinkToFit="1"/>
      <protection hidden="1"/>
    </xf>
    <xf numFmtId="165" fontId="16" fillId="0" borderId="45" xfId="1" applyNumberFormat="1" applyFont="1" applyBorder="1" applyAlignment="1" applyProtection="1">
      <alignment horizontal="center" shrinkToFit="1"/>
      <protection hidden="1"/>
    </xf>
    <xf numFmtId="165" fontId="16" fillId="0" borderId="45" xfId="1" applyNumberFormat="1" applyFont="1" applyBorder="1" applyAlignment="1" applyProtection="1">
      <alignment shrinkToFit="1"/>
      <protection hidden="1"/>
    </xf>
    <xf numFmtId="165" fontId="16" fillId="0" borderId="46" xfId="1" applyNumberFormat="1" applyFont="1" applyBorder="1" applyAlignment="1" applyProtection="1">
      <alignment horizontal="center" shrinkToFit="1"/>
      <protection hidden="1"/>
    </xf>
    <xf numFmtId="0" fontId="16" fillId="2" borderId="45" xfId="0" applyFont="1" applyFill="1" applyBorder="1" applyAlignment="1" applyProtection="1">
      <alignment horizontal="center" shrinkToFit="1"/>
      <protection hidden="1"/>
    </xf>
    <xf numFmtId="0" fontId="16" fillId="2" borderId="46" xfId="0" applyFont="1" applyFill="1" applyBorder="1" applyAlignment="1" applyProtection="1">
      <alignment horizontal="center" shrinkToFit="1"/>
      <protection hidden="1"/>
    </xf>
    <xf numFmtId="165" fontId="16" fillId="2" borderId="45" xfId="1" applyNumberFormat="1" applyFont="1" applyFill="1" applyBorder="1" applyAlignment="1" applyProtection="1">
      <alignment horizontal="center" shrinkToFit="1"/>
      <protection hidden="1"/>
    </xf>
    <xf numFmtId="165" fontId="16" fillId="2" borderId="45" xfId="1" applyNumberFormat="1" applyFont="1" applyFill="1" applyBorder="1" applyAlignment="1" applyProtection="1">
      <alignment shrinkToFit="1"/>
      <protection hidden="1"/>
    </xf>
    <xf numFmtId="165" fontId="16" fillId="2" borderId="46" xfId="1" applyNumberFormat="1" applyFont="1" applyFill="1" applyBorder="1" applyAlignment="1" applyProtection="1">
      <alignment horizontal="center" shrinkToFit="1"/>
      <protection hidden="1"/>
    </xf>
    <xf numFmtId="0" fontId="16" fillId="2" borderId="47" xfId="0" applyFont="1" applyFill="1" applyBorder="1" applyAlignment="1" applyProtection="1">
      <alignment horizontal="center" shrinkToFit="1"/>
      <protection hidden="1"/>
    </xf>
    <xf numFmtId="0" fontId="16" fillId="2" borderId="48" xfId="0" applyFont="1" applyFill="1" applyBorder="1" applyAlignment="1" applyProtection="1">
      <alignment horizontal="center" shrinkToFit="1"/>
      <protection hidden="1"/>
    </xf>
    <xf numFmtId="165" fontId="16" fillId="2" borderId="47" xfId="1" applyNumberFormat="1" applyFont="1" applyFill="1" applyBorder="1" applyAlignment="1" applyProtection="1">
      <alignment horizontal="center" shrinkToFit="1"/>
      <protection hidden="1"/>
    </xf>
    <xf numFmtId="165" fontId="16" fillId="2" borderId="47" xfId="1" applyNumberFormat="1" applyFont="1" applyFill="1" applyBorder="1" applyAlignment="1" applyProtection="1">
      <alignment shrinkToFit="1"/>
      <protection hidden="1"/>
    </xf>
    <xf numFmtId="0" fontId="16" fillId="0" borderId="49" xfId="0" applyFont="1" applyBorder="1" applyAlignment="1" applyProtection="1">
      <alignment horizontal="center" shrinkToFit="1"/>
      <protection hidden="1"/>
    </xf>
    <xf numFmtId="165" fontId="16" fillId="0" borderId="49" xfId="1" applyNumberFormat="1" applyFont="1" applyBorder="1" applyAlignment="1" applyProtection="1">
      <alignment horizontal="center" shrinkToFit="1"/>
      <protection hidden="1"/>
    </xf>
    <xf numFmtId="165" fontId="16" fillId="0" borderId="50" xfId="1" applyNumberFormat="1" applyFont="1" applyBorder="1" applyAlignment="1" applyProtection="1">
      <alignment shrinkToFit="1"/>
      <protection hidden="1"/>
    </xf>
    <xf numFmtId="0" fontId="8" fillId="0" borderId="0" xfId="0" applyFont="1" applyBorder="1" applyAlignment="1" applyProtection="1">
      <alignment horizontal="center" shrinkToFit="1"/>
      <protection hidden="1"/>
    </xf>
    <xf numFmtId="165" fontId="8" fillId="0" borderId="0" xfId="1" applyNumberFormat="1" applyFont="1" applyBorder="1" applyAlignment="1" applyProtection="1">
      <alignment shrinkToFit="1"/>
      <protection hidden="1"/>
    </xf>
    <xf numFmtId="165" fontId="16" fillId="2" borderId="48" xfId="1" applyNumberFormat="1" applyFont="1" applyFill="1" applyBorder="1" applyAlignment="1" applyProtection="1">
      <alignment horizontal="center" shrinkToFit="1"/>
      <protection hidden="1"/>
    </xf>
    <xf numFmtId="0" fontId="0" fillId="0" borderId="51" xfId="0" applyBorder="1" applyAlignment="1" applyProtection="1">
      <alignment vertical="center"/>
      <protection hidden="1"/>
    </xf>
    <xf numFmtId="0" fontId="12" fillId="0" borderId="51" xfId="0" applyFont="1" applyBorder="1" applyAlignment="1" applyProtection="1">
      <alignment vertical="center"/>
      <protection hidden="1"/>
    </xf>
    <xf numFmtId="0" fontId="9" fillId="0" borderId="51" xfId="0" applyFont="1" applyBorder="1" applyAlignment="1" applyProtection="1">
      <alignment vertical="center"/>
      <protection hidden="1"/>
    </xf>
    <xf numFmtId="0" fontId="12" fillId="0" borderId="51" xfId="0" applyFont="1" applyBorder="1" applyAlignment="1" applyProtection="1">
      <alignment horizontal="left" vertical="center"/>
      <protection hidden="1"/>
    </xf>
    <xf numFmtId="0" fontId="8" fillId="0" borderId="52" xfId="0" applyFont="1" applyBorder="1" applyAlignment="1" applyProtection="1">
      <alignment vertical="center"/>
      <protection hidden="1"/>
    </xf>
    <xf numFmtId="0" fontId="12" fillId="0" borderId="51" xfId="0" applyFont="1" applyBorder="1" applyAlignment="1" applyProtection="1">
      <alignment horizontal="left" vertical="center" indent="3"/>
      <protection hidden="1"/>
    </xf>
    <xf numFmtId="0" fontId="12" fillId="0" borderId="53" xfId="0" applyFont="1" applyBorder="1" applyAlignment="1" applyProtection="1">
      <alignment horizontal="left" vertical="center" indent="2"/>
      <protection hidden="1"/>
    </xf>
    <xf numFmtId="0" fontId="64" fillId="0" borderId="0" xfId="0" applyFont="1" applyBorder="1" applyAlignment="1" applyProtection="1">
      <alignment vertical="center"/>
      <protection hidden="1"/>
    </xf>
    <xf numFmtId="0" fontId="12" fillId="0" borderId="31" xfId="0" applyFont="1" applyBorder="1" applyAlignment="1" applyProtection="1">
      <alignment horizontal="left" vertical="center" indent="3"/>
      <protection hidden="1"/>
    </xf>
    <xf numFmtId="0" fontId="8" fillId="0" borderId="0" xfId="0" applyFont="1" applyBorder="1" applyAlignment="1" applyProtection="1">
      <alignment horizontal="center" vertical="center"/>
      <protection hidden="1"/>
    </xf>
    <xf numFmtId="43" fontId="18" fillId="0" borderId="0" xfId="1" applyNumberFormat="1" applyFont="1" applyFill="1" applyBorder="1" applyAlignment="1" applyProtection="1">
      <alignment vertical="center"/>
      <protection hidden="1"/>
    </xf>
    <xf numFmtId="0" fontId="8" fillId="0" borderId="32" xfId="0" applyFont="1" applyBorder="1" applyAlignment="1" applyProtection="1">
      <alignment horizontal="left" vertical="center" indent="1"/>
      <protection hidden="1"/>
    </xf>
    <xf numFmtId="0" fontId="12" fillId="0" borderId="10" xfId="0" applyFont="1" applyBorder="1" applyAlignment="1" applyProtection="1">
      <alignment horizontal="left" vertical="center" indent="3"/>
      <protection hidden="1"/>
    </xf>
    <xf numFmtId="0" fontId="8" fillId="0" borderId="11" xfId="0" applyFont="1" applyBorder="1" applyAlignment="1" applyProtection="1">
      <alignment horizontal="center" vertical="center"/>
      <protection hidden="1"/>
    </xf>
    <xf numFmtId="0" fontId="8" fillId="0" borderId="11" xfId="0" applyFont="1" applyBorder="1" applyAlignment="1" applyProtection="1">
      <alignment vertical="center"/>
      <protection hidden="1"/>
    </xf>
    <xf numFmtId="43" fontId="18" fillId="0" borderId="11" xfId="1" applyNumberFormat="1" applyFont="1" applyFill="1" applyBorder="1" applyAlignment="1" applyProtection="1">
      <alignment vertical="center"/>
      <protection hidden="1"/>
    </xf>
    <xf numFmtId="0" fontId="8" fillId="0" borderId="13" xfId="0" applyFont="1" applyBorder="1" applyAlignment="1" applyProtection="1">
      <alignment horizontal="left" vertical="center" indent="1"/>
      <protection hidden="1"/>
    </xf>
    <xf numFmtId="0" fontId="12" fillId="14" borderId="1" xfId="0" applyFont="1" applyFill="1" applyBorder="1" applyAlignment="1" applyProtection="1">
      <alignment horizontal="center" vertical="center" wrapText="1"/>
      <protection hidden="1"/>
    </xf>
    <xf numFmtId="43" fontId="81" fillId="0" borderId="0" xfId="0" applyNumberFormat="1" applyFont="1" applyAlignment="1" applyProtection="1">
      <alignment vertical="top" wrapText="1"/>
      <protection hidden="1"/>
    </xf>
    <xf numFmtId="0" fontId="33" fillId="0" borderId="0" xfId="0" applyFont="1" applyAlignment="1" applyProtection="1">
      <alignment vertical="top" wrapText="1"/>
      <protection hidden="1"/>
    </xf>
    <xf numFmtId="43" fontId="11" fillId="0" borderId="9" xfId="1" applyNumberFormat="1" applyFont="1" applyBorder="1" applyAlignment="1" applyProtection="1">
      <alignment horizontal="right" vertical="center" shrinkToFit="1"/>
      <protection hidden="1"/>
    </xf>
    <xf numFmtId="9" fontId="4" fillId="15" borderId="0" xfId="0" applyNumberFormat="1" applyFont="1" applyFill="1" applyAlignment="1" applyProtection="1">
      <alignment horizontal="center"/>
      <protection locked="0"/>
    </xf>
    <xf numFmtId="0" fontId="8" fillId="0" borderId="0" xfId="0" applyFont="1" applyFill="1" applyBorder="1" applyAlignment="1" applyProtection="1">
      <alignment horizontal="center"/>
      <protection hidden="1"/>
    </xf>
    <xf numFmtId="0" fontId="8" fillId="0" borderId="0" xfId="0" applyFont="1" applyFill="1" applyBorder="1" applyProtection="1">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0" fontId="11" fillId="0" borderId="0" xfId="0" applyFont="1" applyFill="1" applyAlignment="1" applyProtection="1">
      <alignment horizontal="left" vertical="center" indent="2"/>
      <protection hidden="1"/>
    </xf>
    <xf numFmtId="165" fontId="12" fillId="0" borderId="0" xfId="0" applyNumberFormat="1" applyFont="1" applyFill="1" applyAlignment="1" applyProtection="1">
      <alignment horizontal="right" vertical="center"/>
      <protection hidden="1"/>
    </xf>
    <xf numFmtId="165" fontId="12" fillId="0" borderId="0" xfId="1" applyNumberFormat="1" applyFont="1" applyFill="1" applyAlignment="1" applyProtection="1">
      <alignment horizontal="right" vertical="center"/>
      <protection hidden="1"/>
    </xf>
    <xf numFmtId="0" fontId="12" fillId="0" borderId="0" xfId="0" applyFont="1" applyFill="1" applyProtection="1">
      <protection hidden="1"/>
    </xf>
    <xf numFmtId="0" fontId="9" fillId="0" borderId="0" xfId="0" applyFont="1" applyFill="1" applyProtection="1">
      <protection hidden="1"/>
    </xf>
    <xf numFmtId="0" fontId="9" fillId="0" borderId="0" xfId="0" applyFont="1" applyFill="1" applyAlignment="1" applyProtection="1">
      <alignment horizontal="right"/>
      <protection hidden="1"/>
    </xf>
    <xf numFmtId="0" fontId="82" fillId="0" borderId="0" xfId="0" applyFont="1" applyAlignment="1">
      <alignment vertical="center"/>
    </xf>
    <xf numFmtId="0" fontId="33" fillId="0" borderId="0" xfId="0" applyFont="1" applyBorder="1" applyAlignment="1" applyProtection="1">
      <alignment vertical="center" wrapText="1"/>
      <protection hidden="1"/>
    </xf>
    <xf numFmtId="43" fontId="17" fillId="0" borderId="0" xfId="1" applyNumberFormat="1" applyFont="1" applyBorder="1" applyAlignment="1" applyProtection="1">
      <alignment horizontal="center" vertical="center" shrinkToFit="1"/>
      <protection hidden="1"/>
    </xf>
    <xf numFmtId="43" fontId="12" fillId="0" borderId="0" xfId="1" applyNumberFormat="1" applyFont="1" applyBorder="1" applyAlignment="1" applyProtection="1">
      <alignment horizontal="right" vertical="center" shrinkToFit="1"/>
      <protection hidden="1"/>
    </xf>
    <xf numFmtId="0" fontId="75" fillId="0" borderId="0" xfId="0" applyFont="1" applyAlignment="1" applyProtection="1">
      <alignment horizontal="right"/>
      <protection hidden="1"/>
    </xf>
    <xf numFmtId="0" fontId="65" fillId="16" borderId="0" xfId="2" applyFont="1" applyFill="1" applyBorder="1"/>
    <xf numFmtId="0" fontId="65" fillId="17" borderId="0" xfId="2" applyFont="1" applyFill="1" applyBorder="1"/>
    <xf numFmtId="43" fontId="83" fillId="17" borderId="0" xfId="1" applyFont="1" applyFill="1" applyBorder="1"/>
    <xf numFmtId="0" fontId="65" fillId="8" borderId="0" xfId="2" applyFont="1" applyFill="1" applyBorder="1"/>
    <xf numFmtId="0" fontId="65" fillId="18" borderId="0" xfId="2" applyFont="1" applyFill="1" applyBorder="1"/>
    <xf numFmtId="0" fontId="65" fillId="19" borderId="0" xfId="2" applyFont="1" applyFill="1" applyBorder="1"/>
    <xf numFmtId="0" fontId="65" fillId="20" borderId="0" xfId="2" applyFont="1" applyFill="1" applyBorder="1"/>
    <xf numFmtId="0" fontId="5" fillId="0" borderId="0" xfId="3" applyFill="1"/>
    <xf numFmtId="0" fontId="5" fillId="0" borderId="0" xfId="3" applyFill="1" applyAlignment="1">
      <alignment horizontal="center"/>
    </xf>
    <xf numFmtId="0" fontId="72" fillId="21" borderId="72" xfId="0" applyFont="1" applyFill="1" applyBorder="1"/>
    <xf numFmtId="0" fontId="0" fillId="0" borderId="73" xfId="0" applyFill="1" applyBorder="1" applyAlignment="1">
      <alignment shrinkToFit="1"/>
    </xf>
    <xf numFmtId="3" fontId="0" fillId="0" borderId="73" xfId="0" applyNumberFormat="1" applyFill="1" applyBorder="1" applyAlignment="1">
      <alignment shrinkToFit="1"/>
    </xf>
    <xf numFmtId="0" fontId="5" fillId="0" borderId="73" xfId="0" applyFont="1" applyFill="1" applyBorder="1" applyAlignment="1">
      <alignment shrinkToFit="1"/>
    </xf>
    <xf numFmtId="0" fontId="5" fillId="0" borderId="73" xfId="0" applyFont="1" applyFill="1" applyBorder="1" applyAlignment="1">
      <alignment horizontal="center" shrinkToFit="1"/>
    </xf>
    <xf numFmtId="43" fontId="5" fillId="0" borderId="73" xfId="1" applyFont="1" applyFill="1" applyBorder="1" applyAlignment="1">
      <alignment shrinkToFit="1"/>
    </xf>
    <xf numFmtId="0" fontId="0" fillId="0" borderId="73" xfId="0" applyFill="1" applyBorder="1"/>
    <xf numFmtId="0" fontId="0" fillId="0" borderId="74" xfId="0" applyFill="1" applyBorder="1"/>
    <xf numFmtId="0" fontId="0" fillId="0" borderId="0" xfId="0" applyFill="1" applyBorder="1" applyAlignment="1">
      <alignment shrinkToFit="1"/>
    </xf>
    <xf numFmtId="0" fontId="5" fillId="0" borderId="0" xfId="0" applyFont="1" applyFill="1" applyBorder="1" applyAlignment="1">
      <alignment horizontal="center" shrinkToFit="1"/>
    </xf>
    <xf numFmtId="43" fontId="0" fillId="0" borderId="0" xfId="1" applyFont="1" applyFill="1" applyBorder="1" applyAlignment="1">
      <alignment shrinkToFit="1"/>
    </xf>
    <xf numFmtId="0" fontId="0" fillId="0" borderId="75" xfId="0" applyFill="1" applyBorder="1"/>
    <xf numFmtId="0" fontId="63" fillId="2" borderId="76" xfId="0" applyFont="1" applyFill="1" applyBorder="1" applyAlignment="1" applyProtection="1">
      <alignment horizontal="center"/>
      <protection locked="0"/>
    </xf>
    <xf numFmtId="3" fontId="24" fillId="0" borderId="77" xfId="0" applyNumberFormat="1" applyFont="1" applyBorder="1" applyAlignment="1" applyProtection="1">
      <alignment horizontal="center" vertical="top" wrapText="1"/>
      <protection hidden="1"/>
    </xf>
    <xf numFmtId="0" fontId="24" fillId="0" borderId="77" xfId="0" applyFont="1" applyBorder="1" applyAlignment="1" applyProtection="1">
      <alignment horizontal="center" vertical="top" wrapText="1"/>
      <protection hidden="1"/>
    </xf>
    <xf numFmtId="3" fontId="4" fillId="2" borderId="77" xfId="0" applyNumberFormat="1" applyFont="1" applyFill="1" applyBorder="1" applyAlignment="1" applyProtection="1">
      <alignment horizontal="center" vertical="center"/>
      <protection locked="0"/>
    </xf>
    <xf numFmtId="0" fontId="0" fillId="0" borderId="77" xfId="0" applyBorder="1" applyAlignment="1" applyProtection="1">
      <alignment horizontal="left" vertical="center"/>
      <protection hidden="1"/>
    </xf>
    <xf numFmtId="43" fontId="4" fillId="0" borderId="77" xfId="1" applyFont="1" applyBorder="1" applyProtection="1">
      <protection hidden="1"/>
    </xf>
    <xf numFmtId="43" fontId="4" fillId="0" borderId="78" xfId="1" applyFont="1" applyBorder="1" applyAlignment="1" applyProtection="1">
      <alignment horizontal="center"/>
      <protection hidden="1"/>
    </xf>
    <xf numFmtId="0" fontId="63" fillId="2" borderId="79" xfId="0" applyFont="1" applyFill="1" applyBorder="1" applyAlignment="1" applyProtection="1">
      <alignment horizontal="center"/>
      <protection locked="0"/>
    </xf>
    <xf numFmtId="0" fontId="24" fillId="0" borderId="80" xfId="0" applyFont="1" applyFill="1" applyBorder="1" applyAlignment="1" applyProtection="1">
      <alignment horizontal="center" vertical="top" wrapText="1"/>
      <protection hidden="1"/>
    </xf>
    <xf numFmtId="0" fontId="24" fillId="0" borderId="80" xfId="0" applyFont="1" applyBorder="1" applyAlignment="1" applyProtection="1">
      <alignment horizontal="center" vertical="top" wrapText="1"/>
      <protection hidden="1"/>
    </xf>
    <xf numFmtId="0" fontId="40" fillId="2" borderId="80" xfId="0" applyFont="1" applyFill="1" applyBorder="1" applyAlignment="1" applyProtection="1">
      <alignment horizontal="center"/>
      <protection locked="0"/>
    </xf>
    <xf numFmtId="0" fontId="0" fillId="0" borderId="80" xfId="0" applyBorder="1" applyAlignment="1" applyProtection="1">
      <alignment horizontal="left" vertical="center"/>
      <protection hidden="1"/>
    </xf>
    <xf numFmtId="43" fontId="4" fillId="0" borderId="80" xfId="1" applyFont="1" applyBorder="1" applyProtection="1">
      <protection hidden="1"/>
    </xf>
    <xf numFmtId="43" fontId="4" fillId="0" borderId="81" xfId="1" applyFont="1" applyBorder="1" applyAlignment="1" applyProtection="1">
      <alignment horizontal="center"/>
      <protection hidden="1"/>
    </xf>
    <xf numFmtId="0" fontId="24" fillId="0" borderId="79" xfId="0" applyFont="1" applyBorder="1" applyAlignment="1" applyProtection="1">
      <alignment horizontal="center" vertical="top" wrapText="1"/>
      <protection hidden="1"/>
    </xf>
    <xf numFmtId="0" fontId="31" fillId="2" borderId="80" xfId="0" applyFont="1" applyFill="1" applyBorder="1" applyAlignment="1" applyProtection="1">
      <alignment horizontal="center" vertical="center"/>
      <protection locked="0"/>
    </xf>
    <xf numFmtId="3" fontId="24" fillId="0" borderId="80" xfId="0" applyNumberFormat="1" applyFont="1" applyBorder="1" applyAlignment="1" applyProtection="1">
      <alignment horizontal="center" vertical="top" wrapText="1"/>
      <protection hidden="1"/>
    </xf>
    <xf numFmtId="3" fontId="4" fillId="2" borderId="80" xfId="0" applyNumberFormat="1" applyFont="1" applyFill="1" applyBorder="1" applyAlignment="1" applyProtection="1">
      <alignment horizontal="center" vertical="center"/>
      <protection locked="0"/>
    </xf>
    <xf numFmtId="43" fontId="4" fillId="0" borderId="80" xfId="1" applyFont="1" applyBorder="1" applyAlignment="1" applyProtection="1">
      <alignment horizontal="right"/>
      <protection hidden="1"/>
    </xf>
    <xf numFmtId="43" fontId="4" fillId="0" borderId="81" xfId="1" applyFont="1" applyFill="1" applyBorder="1" applyAlignment="1" applyProtection="1">
      <alignment horizontal="center"/>
      <protection hidden="1"/>
    </xf>
    <xf numFmtId="0" fontId="31" fillId="2" borderId="80" xfId="0" applyFont="1" applyFill="1" applyBorder="1" applyAlignment="1" applyProtection="1">
      <alignment horizontal="center"/>
      <protection locked="0"/>
    </xf>
    <xf numFmtId="3" fontId="24" fillId="0" borderId="80" xfId="0" applyNumberFormat="1" applyFont="1" applyFill="1" applyBorder="1" applyAlignment="1" applyProtection="1">
      <alignment horizontal="center" vertical="top" wrapText="1"/>
      <protection hidden="1"/>
    </xf>
    <xf numFmtId="0" fontId="24" fillId="2" borderId="79" xfId="0" applyFont="1" applyFill="1" applyBorder="1" applyAlignment="1" applyProtection="1">
      <alignment horizontal="center" vertical="top" wrapText="1"/>
      <protection locked="0"/>
    </xf>
    <xf numFmtId="0" fontId="31" fillId="0" borderId="80" xfId="0" applyFont="1" applyFill="1" applyBorder="1" applyAlignment="1" applyProtection="1">
      <alignment horizontal="center"/>
      <protection hidden="1"/>
    </xf>
    <xf numFmtId="0" fontId="24" fillId="0" borderId="82" xfId="0" applyFont="1" applyBorder="1" applyAlignment="1" applyProtection="1">
      <alignment horizontal="center" vertical="top" wrapText="1"/>
      <protection hidden="1"/>
    </xf>
    <xf numFmtId="3" fontId="24" fillId="0" borderId="83" xfId="0" applyNumberFormat="1" applyFont="1" applyBorder="1" applyAlignment="1" applyProtection="1">
      <alignment horizontal="center" vertical="top" wrapText="1"/>
      <protection hidden="1"/>
    </xf>
    <xf numFmtId="0" fontId="31" fillId="0" borderId="83" xfId="0" applyFont="1" applyFill="1" applyBorder="1" applyAlignment="1" applyProtection="1">
      <alignment horizontal="center"/>
      <protection hidden="1"/>
    </xf>
    <xf numFmtId="43" fontId="4" fillId="0" borderId="83" xfId="1" applyFont="1" applyBorder="1" applyProtection="1">
      <protection hidden="1"/>
    </xf>
    <xf numFmtId="43" fontId="4" fillId="0" borderId="84" xfId="1" applyFont="1" applyBorder="1" applyAlignment="1" applyProtection="1">
      <alignment horizontal="center"/>
      <protection hidden="1"/>
    </xf>
    <xf numFmtId="3" fontId="24" fillId="0" borderId="80" xfId="0" applyNumberFormat="1" applyFont="1" applyBorder="1" applyAlignment="1" applyProtection="1">
      <alignment horizontal="center" vertical="top" shrinkToFit="1"/>
      <protection hidden="1"/>
    </xf>
    <xf numFmtId="3" fontId="24" fillId="0" borderId="80" xfId="0" applyNumberFormat="1" applyFont="1" applyBorder="1" applyAlignment="1" applyProtection="1">
      <alignment horizontal="center" vertical="center" shrinkToFit="1"/>
      <protection hidden="1"/>
    </xf>
    <xf numFmtId="0" fontId="64" fillId="0" borderId="85" xfId="0" applyFont="1" applyBorder="1" applyProtection="1">
      <protection hidden="1"/>
    </xf>
    <xf numFmtId="0" fontId="64" fillId="0" borderId="86" xfId="0" applyFont="1" applyBorder="1" applyProtection="1">
      <protection hidden="1"/>
    </xf>
    <xf numFmtId="0" fontId="64" fillId="0" borderId="87" xfId="0" applyFont="1" applyBorder="1" applyProtection="1">
      <protection hidden="1"/>
    </xf>
    <xf numFmtId="166" fontId="64" fillId="0" borderId="0" xfId="7" applyNumberFormat="1" applyFont="1" applyProtection="1">
      <protection hidden="1"/>
    </xf>
    <xf numFmtId="0" fontId="64" fillId="0" borderId="0" xfId="0" applyFont="1" applyProtection="1">
      <protection hidden="1"/>
    </xf>
    <xf numFmtId="0" fontId="64" fillId="0" borderId="88" xfId="0" applyFont="1" applyBorder="1" applyAlignment="1" applyProtection="1">
      <alignment vertical="center"/>
      <protection hidden="1"/>
    </xf>
    <xf numFmtId="0" fontId="67" fillId="0" borderId="0" xfId="0" applyFont="1" applyFill="1" applyBorder="1" applyAlignment="1" applyProtection="1">
      <alignment vertical="center"/>
      <protection hidden="1"/>
    </xf>
    <xf numFmtId="0" fontId="77" fillId="0" borderId="89" xfId="0" applyFont="1" applyFill="1" applyBorder="1" applyAlignment="1" applyProtection="1">
      <alignment horizontal="center" vertical="center"/>
      <protection hidden="1"/>
    </xf>
    <xf numFmtId="166" fontId="84" fillId="0" borderId="0" xfId="7" applyNumberFormat="1" applyFont="1" applyAlignment="1" applyProtection="1">
      <alignment vertical="center"/>
      <protection hidden="1"/>
    </xf>
    <xf numFmtId="165" fontId="84" fillId="0" borderId="0" xfId="1" applyNumberFormat="1" applyFont="1" applyAlignment="1" applyProtection="1">
      <alignment vertical="center"/>
      <protection hidden="1"/>
    </xf>
    <xf numFmtId="0" fontId="84" fillId="0" borderId="0" xfId="0" applyFont="1" applyAlignment="1" applyProtection="1">
      <alignment vertical="center"/>
      <protection hidden="1"/>
    </xf>
    <xf numFmtId="0" fontId="64" fillId="0" borderId="0" xfId="0" applyFont="1" applyAlignment="1" applyProtection="1">
      <alignment vertical="center"/>
      <protection hidden="1"/>
    </xf>
    <xf numFmtId="0" fontId="64" fillId="0" borderId="88" xfId="0" applyFont="1" applyFill="1" applyBorder="1" applyProtection="1">
      <protection hidden="1"/>
    </xf>
    <xf numFmtId="0" fontId="67" fillId="0" borderId="0" xfId="0" applyFont="1" applyFill="1" applyBorder="1" applyAlignment="1" applyProtection="1">
      <alignment horizontal="center"/>
      <protection hidden="1"/>
    </xf>
    <xf numFmtId="165" fontId="64" fillId="0" borderId="0" xfId="1" applyNumberFormat="1" applyFont="1" applyFill="1" applyBorder="1" applyProtection="1">
      <protection hidden="1"/>
    </xf>
    <xf numFmtId="165" fontId="84" fillId="0" borderId="89" xfId="1" applyNumberFormat="1" applyFont="1" applyFill="1" applyBorder="1" applyProtection="1">
      <protection hidden="1"/>
    </xf>
    <xf numFmtId="166" fontId="84" fillId="0" borderId="0" xfId="7" applyNumberFormat="1" applyFont="1" applyFill="1" applyProtection="1">
      <protection hidden="1"/>
    </xf>
    <xf numFmtId="0" fontId="84" fillId="0" borderId="0" xfId="0" applyFont="1" applyFill="1" applyProtection="1">
      <protection hidden="1"/>
    </xf>
    <xf numFmtId="0" fontId="64" fillId="0" borderId="0" xfId="0" applyFont="1" applyFill="1" applyProtection="1">
      <protection hidden="1"/>
    </xf>
    <xf numFmtId="0" fontId="24" fillId="22" borderId="90" xfId="0" applyFont="1" applyFill="1" applyBorder="1" applyAlignment="1" applyProtection="1">
      <alignment horizontal="left" vertical="center"/>
      <protection hidden="1"/>
    </xf>
    <xf numFmtId="0" fontId="24" fillId="22" borderId="91" xfId="0" applyFont="1" applyFill="1" applyBorder="1" applyAlignment="1" applyProtection="1">
      <alignment horizontal="left" vertical="center"/>
      <protection hidden="1"/>
    </xf>
    <xf numFmtId="0" fontId="24" fillId="22" borderId="91" xfId="0" applyFont="1" applyFill="1" applyBorder="1" applyAlignment="1" applyProtection="1">
      <alignment vertical="center"/>
      <protection hidden="1"/>
    </xf>
    <xf numFmtId="0" fontId="64" fillId="22" borderId="91" xfId="0" applyFont="1" applyFill="1" applyBorder="1" applyAlignment="1" applyProtection="1">
      <alignment vertical="center"/>
      <protection hidden="1"/>
    </xf>
    <xf numFmtId="0" fontId="64" fillId="0" borderId="88" xfId="0" applyFont="1" applyBorder="1" applyProtection="1">
      <protection hidden="1"/>
    </xf>
    <xf numFmtId="0" fontId="24" fillId="0" borderId="0" xfId="0" applyFont="1" applyBorder="1" applyAlignment="1" applyProtection="1">
      <alignment horizontal="left" indent="3"/>
      <protection hidden="1"/>
    </xf>
    <xf numFmtId="0" fontId="64" fillId="0" borderId="0" xfId="0" applyFont="1" applyBorder="1" applyProtection="1">
      <protection hidden="1"/>
    </xf>
    <xf numFmtId="0" fontId="24" fillId="0" borderId="0" xfId="0" applyFont="1" applyBorder="1" applyProtection="1">
      <protection hidden="1"/>
    </xf>
    <xf numFmtId="0" fontId="24" fillId="0" borderId="0" xfId="0" applyFont="1" applyBorder="1" applyAlignment="1" applyProtection="1">
      <alignment horizontal="left" indent="1"/>
      <protection hidden="1"/>
    </xf>
    <xf numFmtId="0" fontId="24" fillId="0" borderId="0" xfId="0" applyFont="1" applyBorder="1" applyAlignment="1" applyProtection="1">
      <alignment horizontal="left"/>
      <protection hidden="1"/>
    </xf>
    <xf numFmtId="165" fontId="84" fillId="0" borderId="89" xfId="1" applyNumberFormat="1" applyFont="1" applyBorder="1" applyProtection="1">
      <protection hidden="1"/>
    </xf>
    <xf numFmtId="166" fontId="84" fillId="0" borderId="0" xfId="7" applyNumberFormat="1" applyFont="1" applyProtection="1">
      <protection hidden="1"/>
    </xf>
    <xf numFmtId="0" fontId="84" fillId="0" borderId="0" xfId="0" applyFont="1" applyProtection="1">
      <protection hidden="1"/>
    </xf>
    <xf numFmtId="0" fontId="24" fillId="0" borderId="0" xfId="0" applyFont="1" applyFill="1" applyBorder="1" applyAlignment="1" applyProtection="1">
      <alignment vertical="center"/>
      <protection hidden="1"/>
    </xf>
    <xf numFmtId="0" fontId="68" fillId="0" borderId="0" xfId="0" applyFont="1" applyBorder="1" applyAlignment="1" applyProtection="1">
      <alignment horizontal="center" vertical="center"/>
      <protection hidden="1"/>
    </xf>
    <xf numFmtId="0" fontId="68" fillId="0" borderId="0" xfId="0" applyFont="1" applyBorder="1" applyAlignment="1" applyProtection="1">
      <alignment vertical="center"/>
      <protection hidden="1"/>
    </xf>
    <xf numFmtId="165" fontId="85" fillId="0" borderId="0" xfId="1" applyNumberFormat="1" applyFont="1" applyBorder="1" applyAlignment="1" applyProtection="1">
      <alignment horizontal="right" vertical="center"/>
      <protection hidden="1"/>
    </xf>
    <xf numFmtId="165" fontId="84" fillId="0" borderId="89" xfId="1" applyNumberFormat="1" applyFont="1" applyBorder="1" applyAlignment="1" applyProtection="1">
      <alignment vertical="center"/>
      <protection hidden="1"/>
    </xf>
    <xf numFmtId="0" fontId="64" fillId="0" borderId="0" xfId="0" quotePrefix="1" applyFont="1" applyBorder="1" applyAlignment="1" applyProtection="1">
      <alignment horizontal="left" vertical="center" indent="2"/>
      <protection hidden="1"/>
    </xf>
    <xf numFmtId="0" fontId="64" fillId="0" borderId="0" xfId="0" applyFont="1" applyBorder="1" applyAlignment="1" applyProtection="1">
      <alignment horizontal="center" vertical="center"/>
      <protection hidden="1"/>
    </xf>
    <xf numFmtId="165" fontId="24" fillId="0" borderId="0" xfId="1" applyNumberFormat="1" applyFont="1" applyBorder="1" applyAlignment="1" applyProtection="1">
      <alignment horizontal="right" vertical="center"/>
      <protection hidden="1"/>
    </xf>
    <xf numFmtId="0" fontId="64" fillId="0" borderId="89" xfId="0" applyFont="1" applyBorder="1" applyProtection="1">
      <protection hidden="1"/>
    </xf>
    <xf numFmtId="166" fontId="84" fillId="0" borderId="88" xfId="7" applyNumberFormat="1" applyFont="1" applyBorder="1" applyAlignment="1" applyProtection="1">
      <alignment vertical="center"/>
      <protection hidden="1"/>
    </xf>
    <xf numFmtId="0" fontId="24" fillId="0" borderId="0" xfId="0" quotePrefix="1" applyFont="1" applyBorder="1" applyAlignment="1" applyProtection="1">
      <alignment horizontal="left" vertical="center" indent="2"/>
      <protection hidden="1"/>
    </xf>
    <xf numFmtId="0" fontId="69" fillId="0" borderId="0" xfId="0" quotePrefix="1" applyFont="1" applyBorder="1" applyAlignment="1" applyProtection="1">
      <alignment horizontal="left" vertical="center" indent="4"/>
      <protection hidden="1"/>
    </xf>
    <xf numFmtId="43" fontId="24" fillId="0" borderId="0" xfId="1" applyFont="1" applyBorder="1" applyAlignment="1" applyProtection="1">
      <alignment horizontal="right" vertical="center"/>
      <protection hidden="1"/>
    </xf>
    <xf numFmtId="9" fontId="84" fillId="0" borderId="0" xfId="7" applyFont="1" applyAlignment="1" applyProtection="1">
      <alignment vertical="center"/>
      <protection hidden="1"/>
    </xf>
    <xf numFmtId="0" fontId="64" fillId="0" borderId="0" xfId="0" applyFont="1" applyBorder="1" applyAlignment="1" applyProtection="1">
      <alignment horizontal="left" vertical="center" indent="4"/>
      <protection hidden="1"/>
    </xf>
    <xf numFmtId="0" fontId="64" fillId="0" borderId="0" xfId="0" applyFont="1" applyAlignment="1" applyProtection="1">
      <alignment horizontal="left" vertical="center"/>
      <protection hidden="1"/>
    </xf>
    <xf numFmtId="0" fontId="64" fillId="0" borderId="0" xfId="0" quotePrefix="1" applyFont="1" applyBorder="1" applyAlignment="1" applyProtection="1">
      <alignment horizontal="left" vertical="center" indent="4"/>
      <protection hidden="1"/>
    </xf>
    <xf numFmtId="10" fontId="84" fillId="0" borderId="88" xfId="7" applyNumberFormat="1" applyFont="1" applyBorder="1" applyAlignment="1" applyProtection="1">
      <alignment vertical="center"/>
      <protection hidden="1"/>
    </xf>
    <xf numFmtId="0" fontId="64" fillId="0" borderId="0" xfId="0" quotePrefix="1" applyFont="1" applyFill="1" applyBorder="1" applyAlignment="1" applyProtection="1">
      <alignment horizontal="left" vertical="center" indent="4"/>
      <protection hidden="1"/>
    </xf>
    <xf numFmtId="0" fontId="64" fillId="0" borderId="0" xfId="0" applyFont="1" applyFill="1" applyBorder="1" applyAlignment="1" applyProtection="1">
      <alignment vertical="center"/>
      <protection hidden="1"/>
    </xf>
    <xf numFmtId="0" fontId="64" fillId="0" borderId="0" xfId="0" applyFont="1" applyFill="1" applyBorder="1" applyProtection="1">
      <protection hidden="1"/>
    </xf>
    <xf numFmtId="0" fontId="69" fillId="0" borderId="0" xfId="0" quotePrefix="1" applyFont="1" applyFill="1" applyBorder="1" applyAlignment="1" applyProtection="1">
      <alignment horizontal="left" vertical="center" indent="4"/>
      <protection hidden="1"/>
    </xf>
    <xf numFmtId="0" fontId="69" fillId="0" borderId="0" xfId="0" applyFont="1" applyBorder="1" applyAlignment="1" applyProtection="1">
      <alignment horizontal="left" vertical="center" indent="4"/>
      <protection hidden="1"/>
    </xf>
    <xf numFmtId="43" fontId="78" fillId="0" borderId="0" xfId="1" applyFont="1" applyBorder="1" applyAlignment="1" applyProtection="1">
      <alignment vertical="center"/>
      <protection hidden="1"/>
    </xf>
    <xf numFmtId="9" fontId="84" fillId="0" borderId="89" xfId="7" applyFont="1" applyBorder="1" applyAlignment="1" applyProtection="1">
      <alignment vertical="center"/>
      <protection hidden="1"/>
    </xf>
    <xf numFmtId="0" fontId="24" fillId="0" borderId="0" xfId="0" applyFont="1" applyBorder="1" applyAlignment="1" applyProtection="1">
      <alignment vertical="center"/>
      <protection hidden="1"/>
    </xf>
    <xf numFmtId="0" fontId="86" fillId="0" borderId="0" xfId="0" applyFont="1" applyProtection="1">
      <protection hidden="1"/>
    </xf>
    <xf numFmtId="9" fontId="68" fillId="0" borderId="89" xfId="7" applyFont="1" applyBorder="1" applyAlignment="1" applyProtection="1">
      <alignment vertical="center"/>
      <protection hidden="1"/>
    </xf>
    <xf numFmtId="0" fontId="63" fillId="0" borderId="0" xfId="0" applyFont="1" applyBorder="1" applyAlignment="1" applyProtection="1">
      <alignment horizontal="left" vertical="center" indent="1"/>
      <protection hidden="1"/>
    </xf>
    <xf numFmtId="0" fontId="64" fillId="0" borderId="0" xfId="0" applyFont="1" applyBorder="1" applyAlignment="1" applyProtection="1">
      <alignment horizontal="left" wrapText="1" indent="4"/>
      <protection hidden="1"/>
    </xf>
    <xf numFmtId="165" fontId="78" fillId="0" borderId="0" xfId="1" applyNumberFormat="1" applyFont="1" applyBorder="1" applyAlignment="1" applyProtection="1">
      <alignment horizontal="right" vertical="center"/>
      <protection hidden="1"/>
    </xf>
    <xf numFmtId="0" fontId="86" fillId="0" borderId="0" xfId="0" applyFont="1" applyBorder="1" applyProtection="1">
      <protection hidden="1"/>
    </xf>
    <xf numFmtId="0" fontId="64" fillId="0" borderId="0" xfId="0" applyFont="1" applyBorder="1" applyAlignment="1" applyProtection="1">
      <alignment vertical="center" wrapText="1"/>
      <protection hidden="1"/>
    </xf>
    <xf numFmtId="0" fontId="78" fillId="0" borderId="0" xfId="0" applyFont="1" applyAlignment="1" applyProtection="1">
      <alignment horizontal="left"/>
      <protection hidden="1"/>
    </xf>
    <xf numFmtId="0" fontId="24" fillId="0" borderId="0" xfId="0" quotePrefix="1" applyFont="1" applyFill="1" applyBorder="1" applyAlignment="1" applyProtection="1">
      <alignment horizontal="left" vertical="center"/>
      <protection hidden="1"/>
    </xf>
    <xf numFmtId="0" fontId="64" fillId="0" borderId="0" xfId="0" applyFont="1" applyFill="1" applyBorder="1" applyAlignment="1" applyProtection="1">
      <alignment horizontal="center" vertical="center"/>
      <protection hidden="1"/>
    </xf>
    <xf numFmtId="0" fontId="86" fillId="0" borderId="0" xfId="0" applyFont="1" applyBorder="1" applyAlignment="1" applyProtection="1">
      <alignment vertical="center"/>
      <protection hidden="1"/>
    </xf>
    <xf numFmtId="166" fontId="64" fillId="0" borderId="0" xfId="7" applyNumberFormat="1" applyFont="1" applyAlignment="1" applyProtection="1">
      <alignment vertical="center"/>
      <protection hidden="1"/>
    </xf>
    <xf numFmtId="0" fontId="64" fillId="0" borderId="88" xfId="0" applyFont="1" applyBorder="1" applyAlignment="1" applyProtection="1">
      <alignment vertical="top"/>
      <protection hidden="1"/>
    </xf>
    <xf numFmtId="0" fontId="69" fillId="0" borderId="0" xfId="0" applyFont="1" applyFill="1" applyBorder="1" applyAlignment="1" applyProtection="1">
      <alignment horizontal="left" vertical="top" indent="4"/>
      <protection hidden="1"/>
    </xf>
    <xf numFmtId="0" fontId="64" fillId="0" borderId="0" xfId="0" applyFont="1" applyFill="1" applyBorder="1" applyAlignment="1" applyProtection="1">
      <alignment horizontal="center" vertical="top"/>
      <protection hidden="1"/>
    </xf>
    <xf numFmtId="0" fontId="64" fillId="0" borderId="0" xfId="0" applyFont="1" applyFill="1" applyBorder="1" applyAlignment="1" applyProtection="1">
      <alignment vertical="top"/>
      <protection hidden="1"/>
    </xf>
    <xf numFmtId="165" fontId="78" fillId="0" borderId="0" xfId="1" applyNumberFormat="1" applyFont="1" applyBorder="1" applyAlignment="1" applyProtection="1">
      <alignment horizontal="right" vertical="top"/>
      <protection hidden="1"/>
    </xf>
    <xf numFmtId="0" fontId="86" fillId="0" borderId="0" xfId="0" applyFont="1" applyBorder="1" applyAlignment="1" applyProtection="1">
      <alignment vertical="top"/>
      <protection hidden="1"/>
    </xf>
    <xf numFmtId="9" fontId="68" fillId="0" borderId="89" xfId="7" applyFont="1" applyBorder="1" applyAlignment="1" applyProtection="1">
      <alignment vertical="top"/>
      <protection hidden="1"/>
    </xf>
    <xf numFmtId="166" fontId="64" fillId="0" borderId="0" xfId="7" applyNumberFormat="1" applyFont="1" applyAlignment="1" applyProtection="1">
      <alignment vertical="top"/>
      <protection hidden="1"/>
    </xf>
    <xf numFmtId="0" fontId="64" fillId="0" borderId="0" xfId="0" applyFont="1" applyAlignment="1" applyProtection="1">
      <alignment vertical="top"/>
      <protection hidden="1"/>
    </xf>
    <xf numFmtId="0" fontId="64" fillId="0" borderId="0" xfId="0" applyFont="1" applyFill="1" applyBorder="1" applyAlignment="1" applyProtection="1">
      <alignment vertical="center" wrapText="1"/>
      <protection hidden="1"/>
    </xf>
    <xf numFmtId="0" fontId="69" fillId="0" borderId="0" xfId="0" quotePrefix="1" applyFont="1" applyBorder="1" applyAlignment="1" applyProtection="1">
      <alignment vertical="top"/>
      <protection hidden="1"/>
    </xf>
    <xf numFmtId="0" fontId="64" fillId="0" borderId="0" xfId="0" applyFont="1" applyBorder="1" applyAlignment="1" applyProtection="1">
      <alignment vertical="top" wrapText="1"/>
      <protection hidden="1"/>
    </xf>
    <xf numFmtId="165" fontId="87" fillId="0" borderId="0" xfId="1" applyNumberFormat="1" applyFont="1" applyBorder="1" applyAlignment="1" applyProtection="1">
      <alignment vertical="top" shrinkToFit="1"/>
      <protection hidden="1"/>
    </xf>
    <xf numFmtId="43" fontId="88" fillId="0" borderId="0" xfId="1" applyFont="1" applyBorder="1" applyAlignment="1" applyProtection="1">
      <alignment horizontal="left" vertical="top"/>
      <protection hidden="1"/>
    </xf>
    <xf numFmtId="0" fontId="64" fillId="0" borderId="0" xfId="0" applyFont="1" applyBorder="1" applyAlignment="1" applyProtection="1">
      <alignment wrapText="1"/>
      <protection hidden="1"/>
    </xf>
    <xf numFmtId="165" fontId="78" fillId="0" borderId="0" xfId="1" applyNumberFormat="1" applyFont="1" applyBorder="1" applyAlignment="1" applyProtection="1">
      <alignment vertical="center" shrinkToFit="1"/>
      <protection hidden="1"/>
    </xf>
    <xf numFmtId="165" fontId="64" fillId="0" borderId="89" xfId="1" applyNumberFormat="1" applyFont="1" applyBorder="1" applyAlignment="1" applyProtection="1">
      <alignment vertical="center"/>
      <protection hidden="1"/>
    </xf>
    <xf numFmtId="165" fontId="24" fillId="0" borderId="0" xfId="0" applyNumberFormat="1" applyFont="1" applyBorder="1" applyAlignment="1" applyProtection="1">
      <alignment horizontal="right" vertical="center"/>
      <protection hidden="1"/>
    </xf>
    <xf numFmtId="0" fontId="24" fillId="0" borderId="0" xfId="0" applyFont="1" applyBorder="1" applyAlignment="1" applyProtection="1">
      <alignment horizontal="left" vertical="center" indent="1"/>
      <protection hidden="1"/>
    </xf>
    <xf numFmtId="0" fontId="64" fillId="0" borderId="89" xfId="0" applyFont="1" applyBorder="1" applyAlignment="1" applyProtection="1">
      <alignment vertical="center"/>
      <protection hidden="1"/>
    </xf>
    <xf numFmtId="0" fontId="64" fillId="0" borderId="92" xfId="0" applyFont="1" applyBorder="1" applyAlignment="1" applyProtection="1">
      <alignment vertical="center"/>
      <protection hidden="1"/>
    </xf>
    <xf numFmtId="0" fontId="64" fillId="0" borderId="93" xfId="0" applyFont="1" applyFill="1" applyBorder="1" applyAlignment="1" applyProtection="1">
      <alignment vertical="center" wrapText="1"/>
      <protection hidden="1"/>
    </xf>
    <xf numFmtId="0" fontId="25" fillId="0" borderId="93" xfId="0" applyFont="1" applyFill="1" applyBorder="1" applyAlignment="1" applyProtection="1">
      <alignment horizontal="right" vertical="center"/>
      <protection hidden="1"/>
    </xf>
    <xf numFmtId="0" fontId="64" fillId="0" borderId="94" xfId="0" applyFont="1" applyFill="1" applyBorder="1" applyAlignment="1" applyProtection="1">
      <alignment vertical="center" wrapText="1"/>
      <protection hidden="1"/>
    </xf>
    <xf numFmtId="0" fontId="5" fillId="0" borderId="0" xfId="4"/>
    <xf numFmtId="0" fontId="5" fillId="0" borderId="0" xfId="4" applyAlignment="1">
      <alignment horizontal="center"/>
    </xf>
    <xf numFmtId="0" fontId="89" fillId="0" borderId="0" xfId="4" applyFont="1"/>
    <xf numFmtId="0" fontId="90" fillId="0" borderId="0" xfId="4" applyFont="1"/>
    <xf numFmtId="0" fontId="5" fillId="0" borderId="1" xfId="4" applyBorder="1" applyAlignment="1">
      <alignment horizontal="center"/>
    </xf>
    <xf numFmtId="0" fontId="0" fillId="0" borderId="1" xfId="0" applyBorder="1" applyAlignment="1">
      <alignment horizontal="center"/>
    </xf>
    <xf numFmtId="165" fontId="86" fillId="0" borderId="0" xfId="0" applyNumberFormat="1" applyFont="1" applyProtection="1">
      <protection hidden="1"/>
    </xf>
    <xf numFmtId="0" fontId="86" fillId="0" borderId="0" xfId="0" applyFont="1" applyAlignment="1" applyProtection="1">
      <alignment vertical="center"/>
      <protection hidden="1"/>
    </xf>
    <xf numFmtId="0" fontId="86" fillId="0" borderId="0" xfId="0" applyFont="1" applyFill="1" applyProtection="1">
      <protection hidden="1"/>
    </xf>
    <xf numFmtId="0" fontId="86" fillId="0" borderId="0" xfId="0" applyFont="1" applyAlignment="1" applyProtection="1">
      <alignment vertical="top"/>
      <protection hidden="1"/>
    </xf>
    <xf numFmtId="0" fontId="78" fillId="0" borderId="0" xfId="0" applyFont="1" applyAlignment="1" applyProtection="1">
      <alignment vertical="center"/>
      <protection hidden="1"/>
    </xf>
    <xf numFmtId="170" fontId="78" fillId="0" borderId="0" xfId="1" applyNumberFormat="1" applyFont="1" applyBorder="1" applyAlignment="1" applyProtection="1">
      <alignment horizontal="center" vertical="center"/>
      <protection hidden="1"/>
    </xf>
    <xf numFmtId="0" fontId="70" fillId="0" borderId="0" xfId="0" quotePrefix="1" applyFont="1" applyFill="1" applyBorder="1" applyAlignment="1" applyProtection="1">
      <alignment horizontal="left" vertical="center"/>
      <protection hidden="1"/>
    </xf>
    <xf numFmtId="0" fontId="24" fillId="0" borderId="0" xfId="0" applyFont="1" applyFill="1" applyBorder="1" applyAlignment="1" applyProtection="1">
      <alignment horizontal="center" vertical="center"/>
      <protection hidden="1"/>
    </xf>
    <xf numFmtId="0" fontId="64" fillId="0" borderId="93" xfId="0" applyFont="1" applyFill="1" applyBorder="1" applyAlignment="1" applyProtection="1">
      <alignment vertical="center" shrinkToFit="1"/>
      <protection hidden="1"/>
    </xf>
    <xf numFmtId="43" fontId="78" fillId="0" borderId="0" xfId="1" applyFont="1" applyBorder="1" applyAlignment="1" applyProtection="1">
      <alignment horizontal="left" vertical="center" indent="15"/>
      <protection hidden="1"/>
    </xf>
    <xf numFmtId="0" fontId="33" fillId="0" borderId="32" xfId="0" applyFont="1" applyBorder="1" applyAlignment="1" applyProtection="1">
      <alignment vertical="center" wrapText="1"/>
      <protection hidden="1"/>
    </xf>
    <xf numFmtId="43" fontId="12" fillId="0" borderId="2" xfId="1" applyNumberFormat="1" applyFont="1" applyBorder="1" applyAlignment="1" applyProtection="1">
      <alignment horizontal="right" vertical="center" shrinkToFit="1"/>
      <protection hidden="1"/>
    </xf>
    <xf numFmtId="43" fontId="11" fillId="0" borderId="8" xfId="1" applyNumberFormat="1" applyFont="1" applyBorder="1" applyAlignment="1" applyProtection="1">
      <alignment horizontal="right" vertical="center" shrinkToFit="1"/>
      <protection hidden="1"/>
    </xf>
    <xf numFmtId="0" fontId="11" fillId="0" borderId="9" xfId="0" applyFont="1" applyFill="1" applyBorder="1" applyAlignment="1" applyProtection="1">
      <alignment vertical="center"/>
      <protection hidden="1"/>
    </xf>
    <xf numFmtId="0" fontId="0" fillId="0" borderId="9" xfId="0" applyFill="1" applyBorder="1" applyAlignment="1" applyProtection="1">
      <alignment vertical="center"/>
      <protection hidden="1"/>
    </xf>
    <xf numFmtId="43" fontId="11" fillId="0" borderId="2" xfId="1" applyNumberFormat="1" applyFont="1" applyBorder="1" applyAlignment="1" applyProtection="1">
      <alignment horizontal="right" vertical="center" shrinkToFit="1"/>
      <protection hidden="1"/>
    </xf>
    <xf numFmtId="0" fontId="40" fillId="2" borderId="83" xfId="0" applyFont="1" applyFill="1" applyBorder="1" applyAlignment="1" applyProtection="1">
      <alignment horizontal="center"/>
      <protection locked="0"/>
    </xf>
    <xf numFmtId="3" fontId="4" fillId="15" borderId="9" xfId="0" applyNumberFormat="1" applyFont="1" applyFill="1" applyBorder="1" applyAlignment="1" applyProtection="1">
      <alignment horizontal="center" vertical="center"/>
      <protection locked="0"/>
    </xf>
    <xf numFmtId="0" fontId="7" fillId="0" borderId="0" xfId="10" applyFont="1" applyFill="1"/>
    <xf numFmtId="0" fontId="5" fillId="0" borderId="0" xfId="0" quotePrefix="1" applyFont="1"/>
    <xf numFmtId="0" fontId="0" fillId="0" borderId="32" xfId="0" applyFill="1" applyBorder="1" applyAlignment="1" applyProtection="1">
      <alignment vertical="center"/>
      <protection hidden="1"/>
    </xf>
    <xf numFmtId="0" fontId="0" fillId="0" borderId="31" xfId="0" applyFill="1" applyBorder="1" applyAlignment="1" applyProtection="1">
      <alignment vertical="center"/>
      <protection hidden="1"/>
    </xf>
    <xf numFmtId="3" fontId="72" fillId="21" borderId="72" xfId="0" applyNumberFormat="1" applyFont="1" applyFill="1" applyBorder="1"/>
    <xf numFmtId="0" fontId="5" fillId="0" borderId="12" xfId="0" applyFont="1" applyFill="1" applyBorder="1"/>
    <xf numFmtId="0" fontId="16" fillId="2" borderId="54" xfId="0" applyFont="1" applyFill="1" applyBorder="1" applyAlignment="1" applyProtection="1">
      <alignment horizontal="center" shrinkToFit="1"/>
      <protection hidden="1"/>
    </xf>
    <xf numFmtId="0" fontId="16" fillId="2" borderId="55" xfId="0" applyFont="1" applyFill="1" applyBorder="1" applyAlignment="1" applyProtection="1">
      <alignment horizontal="center" shrinkToFit="1"/>
      <protection hidden="1"/>
    </xf>
    <xf numFmtId="165" fontId="16" fillId="2" borderId="54" xfId="1" applyNumberFormat="1" applyFont="1" applyFill="1" applyBorder="1" applyAlignment="1" applyProtection="1">
      <alignment horizontal="center" shrinkToFit="1"/>
      <protection hidden="1"/>
    </xf>
    <xf numFmtId="165" fontId="16" fillId="2" borderId="54" xfId="1" applyNumberFormat="1" applyFont="1" applyFill="1" applyBorder="1" applyAlignment="1" applyProtection="1">
      <alignment shrinkToFit="1"/>
      <protection hidden="1"/>
    </xf>
    <xf numFmtId="0" fontId="16" fillId="2" borderId="56" xfId="0" applyFont="1" applyFill="1" applyBorder="1" applyAlignment="1" applyProtection="1">
      <alignment horizontal="center" shrinkToFit="1"/>
      <protection hidden="1"/>
    </xf>
    <xf numFmtId="0" fontId="16" fillId="2" borderId="57" xfId="0" applyFont="1" applyFill="1" applyBorder="1" applyAlignment="1" applyProtection="1">
      <alignment horizontal="center" shrinkToFit="1"/>
      <protection hidden="1"/>
    </xf>
    <xf numFmtId="165" fontId="16" fillId="2" borderId="56" xfId="1" applyNumberFormat="1" applyFont="1" applyFill="1" applyBorder="1" applyAlignment="1" applyProtection="1">
      <alignment horizontal="center" shrinkToFit="1"/>
      <protection hidden="1"/>
    </xf>
    <xf numFmtId="165" fontId="16" fillId="2" borderId="56" xfId="1" applyNumberFormat="1" applyFont="1" applyFill="1" applyBorder="1" applyAlignment="1" applyProtection="1">
      <alignment shrinkToFit="1"/>
      <protection hidden="1"/>
    </xf>
    <xf numFmtId="0" fontId="16" fillId="0" borderId="56" xfId="0" applyFont="1" applyBorder="1" applyAlignment="1" applyProtection="1">
      <alignment horizontal="center" shrinkToFit="1"/>
      <protection hidden="1"/>
    </xf>
    <xf numFmtId="0" fontId="16" fillId="0" borderId="57" xfId="0" applyFont="1" applyBorder="1" applyAlignment="1" applyProtection="1">
      <alignment horizontal="center" shrinkToFit="1"/>
      <protection hidden="1"/>
    </xf>
    <xf numFmtId="165" fontId="16" fillId="0" borderId="56" xfId="1" applyNumberFormat="1" applyFont="1" applyBorder="1" applyAlignment="1" applyProtection="1">
      <alignment horizontal="center" shrinkToFit="1"/>
      <protection hidden="1"/>
    </xf>
    <xf numFmtId="165" fontId="16" fillId="0" borderId="56" xfId="1" applyNumberFormat="1" applyFont="1" applyBorder="1" applyAlignment="1" applyProtection="1">
      <alignment shrinkToFit="1"/>
      <protection hidden="1"/>
    </xf>
    <xf numFmtId="0" fontId="16" fillId="0" borderId="58" xfId="0" applyFont="1" applyBorder="1" applyAlignment="1" applyProtection="1">
      <alignment horizontal="center" shrinkToFit="1"/>
      <protection hidden="1"/>
    </xf>
    <xf numFmtId="0" fontId="16" fillId="0" borderId="59" xfId="0" applyFont="1" applyBorder="1" applyAlignment="1" applyProtection="1">
      <alignment horizontal="center" shrinkToFit="1"/>
      <protection hidden="1"/>
    </xf>
    <xf numFmtId="165" fontId="16" fillId="0" borderId="58" xfId="1" applyNumberFormat="1" applyFont="1" applyBorder="1" applyAlignment="1" applyProtection="1">
      <alignment horizontal="center" shrinkToFit="1"/>
      <protection hidden="1"/>
    </xf>
    <xf numFmtId="165" fontId="16" fillId="0" borderId="58" xfId="1" applyNumberFormat="1" applyFont="1" applyBorder="1" applyAlignment="1" applyProtection="1">
      <alignment shrinkToFit="1"/>
      <protection hidden="1"/>
    </xf>
    <xf numFmtId="0" fontId="72" fillId="0" borderId="0" xfId="0" applyFont="1" applyAlignment="1" applyProtection="1">
      <alignment horizontal="left"/>
      <protection hidden="1"/>
    </xf>
    <xf numFmtId="0" fontId="5" fillId="4" borderId="12" xfId="0" applyFont="1" applyFill="1" applyBorder="1"/>
    <xf numFmtId="0" fontId="64" fillId="0" borderId="0" xfId="0" applyFont="1" applyAlignment="1" applyProtection="1">
      <alignment horizontal="left"/>
      <protection hidden="1"/>
    </xf>
    <xf numFmtId="0" fontId="64" fillId="0" borderId="38" xfId="0" applyFont="1" applyBorder="1" applyAlignment="1" applyProtection="1">
      <alignment horizontal="left" vertical="top"/>
      <protection hidden="1"/>
    </xf>
    <xf numFmtId="0" fontId="64" fillId="0" borderId="41" xfId="0" applyFont="1" applyBorder="1" applyAlignment="1" applyProtection="1">
      <alignment horizontal="left" vertical="top"/>
      <protection hidden="1"/>
    </xf>
    <xf numFmtId="0" fontId="15" fillId="0" borderId="0" xfId="0" applyFont="1" applyProtection="1">
      <protection hidden="1"/>
    </xf>
    <xf numFmtId="0" fontId="11" fillId="0" borderId="0" xfId="0" applyFont="1" applyAlignment="1" applyProtection="1">
      <alignment horizontal="left" indent="2"/>
      <protection hidden="1"/>
    </xf>
    <xf numFmtId="0" fontId="3" fillId="0" borderId="0" xfId="5" applyFont="1" applyAlignment="1">
      <alignment horizontal="center"/>
    </xf>
    <xf numFmtId="0" fontId="25" fillId="0" borderId="0" xfId="5" applyFont="1" applyAlignment="1">
      <alignment horizontal="center" vertical="center" wrapText="1"/>
    </xf>
    <xf numFmtId="0" fontId="25" fillId="0" borderId="0" xfId="5" applyFont="1" applyAlignment="1">
      <alignment horizontal="center"/>
    </xf>
    <xf numFmtId="0" fontId="28" fillId="0" borderId="1" xfId="5" applyBorder="1" applyAlignment="1">
      <alignment horizontal="center"/>
    </xf>
    <xf numFmtId="0" fontId="5" fillId="9" borderId="0" xfId="9" applyFont="1" applyFill="1" applyAlignment="1">
      <alignment horizontal="center" vertical="center"/>
    </xf>
    <xf numFmtId="0" fontId="5" fillId="23" borderId="8" xfId="4" applyFont="1" applyFill="1" applyBorder="1" applyAlignment="1">
      <alignment horizontal="center" vertical="center"/>
    </xf>
    <xf numFmtId="0" fontId="5" fillId="0" borderId="2" xfId="4" applyBorder="1"/>
    <xf numFmtId="0" fontId="5" fillId="23" borderId="53" xfId="4" applyFont="1" applyFill="1" applyBorder="1" applyAlignment="1">
      <alignment horizontal="center" vertical="center"/>
    </xf>
    <xf numFmtId="0" fontId="5" fillId="0" borderId="51" xfId="4" applyBorder="1"/>
    <xf numFmtId="0" fontId="5" fillId="0" borderId="52" xfId="4" applyBorder="1"/>
    <xf numFmtId="0" fontId="5" fillId="23" borderId="53" xfId="4" applyFont="1" applyFill="1" applyBorder="1" applyAlignment="1">
      <alignment horizontal="center"/>
    </xf>
    <xf numFmtId="0" fontId="5" fillId="23" borderId="53" xfId="0" applyFont="1" applyFill="1" applyBorder="1" applyAlignment="1">
      <alignment horizontal="center"/>
    </xf>
    <xf numFmtId="0" fontId="5" fillId="23" borderId="51" xfId="0" applyFont="1" applyFill="1" applyBorder="1" applyAlignment="1">
      <alignment horizontal="center"/>
    </xf>
    <xf numFmtId="0" fontId="5" fillId="23" borderId="52" xfId="0" applyFont="1" applyFill="1" applyBorder="1" applyAlignment="1">
      <alignment horizontal="center"/>
    </xf>
    <xf numFmtId="0" fontId="5" fillId="23" borderId="2" xfId="4" applyFont="1" applyFill="1" applyBorder="1" applyAlignment="1">
      <alignment horizontal="center" vertical="center"/>
    </xf>
    <xf numFmtId="0" fontId="5" fillId="23" borderId="8" xfId="0" applyFont="1" applyFill="1" applyBorder="1" applyAlignment="1">
      <alignment horizontal="center" vertical="center"/>
    </xf>
    <xf numFmtId="0" fontId="5" fillId="23" borderId="2" xfId="0" applyFont="1" applyFill="1" applyBorder="1" applyAlignment="1">
      <alignment horizontal="center" vertical="center"/>
    </xf>
    <xf numFmtId="0" fontId="52" fillId="0" borderId="0" xfId="0" applyFont="1" applyAlignment="1" applyProtection="1">
      <alignment horizontal="center"/>
      <protection hidden="1"/>
    </xf>
    <xf numFmtId="0" fontId="0" fillId="0" borderId="0" xfId="0" applyAlignment="1" applyProtection="1">
      <protection hidden="1"/>
    </xf>
    <xf numFmtId="0" fontId="91" fillId="21" borderId="0" xfId="0" applyFont="1" applyFill="1" applyAlignment="1" applyProtection="1">
      <alignment horizontal="center"/>
      <protection hidden="1"/>
    </xf>
    <xf numFmtId="0" fontId="78" fillId="13" borderId="95" xfId="0" applyFont="1" applyFill="1" applyBorder="1" applyAlignment="1" applyProtection="1">
      <alignment horizontal="center" vertical="center"/>
      <protection hidden="1"/>
    </xf>
    <xf numFmtId="0" fontId="78" fillId="13" borderId="66" xfId="0" applyFont="1" applyFill="1" applyBorder="1" applyAlignment="1" applyProtection="1">
      <alignment horizontal="center" vertical="center"/>
      <protection hidden="1"/>
    </xf>
    <xf numFmtId="0" fontId="92" fillId="21" borderId="96" xfId="0" applyFont="1" applyFill="1" applyBorder="1" applyAlignment="1" applyProtection="1">
      <alignment horizontal="center"/>
      <protection hidden="1"/>
    </xf>
    <xf numFmtId="0" fontId="92" fillId="21" borderId="97" xfId="0" applyFont="1" applyFill="1" applyBorder="1" applyAlignment="1" applyProtection="1">
      <alignment horizontal="center"/>
      <protection hidden="1"/>
    </xf>
    <xf numFmtId="0" fontId="92" fillId="21" borderId="98" xfId="0" applyFont="1" applyFill="1" applyBorder="1" applyAlignment="1" applyProtection="1">
      <alignment horizontal="center"/>
      <protection hidden="1"/>
    </xf>
    <xf numFmtId="0" fontId="78" fillId="13" borderId="95" xfId="0" applyFont="1" applyFill="1" applyBorder="1" applyAlignment="1" applyProtection="1">
      <alignment horizontal="center" vertical="center" wrapText="1"/>
      <protection hidden="1"/>
    </xf>
    <xf numFmtId="0" fontId="78" fillId="13" borderId="66" xfId="0" applyFont="1" applyFill="1" applyBorder="1" applyAlignment="1" applyProtection="1">
      <alignment horizontal="center" vertical="center" wrapText="1"/>
      <protection hidden="1"/>
    </xf>
    <xf numFmtId="0" fontId="78" fillId="13" borderId="99" xfId="0" applyFont="1" applyFill="1" applyBorder="1" applyAlignment="1" applyProtection="1">
      <alignment horizontal="center" vertical="center"/>
      <protection hidden="1"/>
    </xf>
    <xf numFmtId="0" fontId="78" fillId="13" borderId="100" xfId="0" applyFont="1" applyFill="1" applyBorder="1" applyAlignment="1" applyProtection="1">
      <alignment horizontal="center" vertical="center"/>
      <protection hidden="1"/>
    </xf>
    <xf numFmtId="164" fontId="4" fillId="2" borderId="0" xfId="1" applyNumberFormat="1" applyFont="1" applyFill="1" applyBorder="1" applyAlignment="1" applyProtection="1">
      <alignment horizontal="left"/>
      <protection locked="0"/>
    </xf>
    <xf numFmtId="0" fontId="5" fillId="0" borderId="0" xfId="0" applyFont="1" applyAlignment="1" applyProtection="1">
      <alignment horizontal="left" vertical="top" wrapText="1"/>
      <protection hidden="1"/>
    </xf>
    <xf numFmtId="0" fontId="93" fillId="21" borderId="60" xfId="0" applyFont="1" applyFill="1" applyBorder="1" applyAlignment="1" applyProtection="1">
      <alignment horizontal="center" vertical="top"/>
      <protection hidden="1"/>
    </xf>
    <xf numFmtId="0" fontId="93" fillId="21" borderId="61" xfId="0" applyFont="1" applyFill="1" applyBorder="1" applyAlignment="1" applyProtection="1">
      <alignment horizontal="center" vertical="top"/>
      <protection hidden="1"/>
    </xf>
    <xf numFmtId="0" fontId="93" fillId="21" borderId="62" xfId="0" applyFont="1" applyFill="1" applyBorder="1" applyAlignment="1" applyProtection="1">
      <alignment horizontal="center" vertical="top"/>
      <protection hidden="1"/>
    </xf>
    <xf numFmtId="0" fontId="78" fillId="13" borderId="101" xfId="0" applyFont="1" applyFill="1" applyBorder="1" applyAlignment="1" applyProtection="1">
      <alignment horizontal="center" vertical="center" wrapText="1"/>
      <protection hidden="1"/>
    </xf>
    <xf numFmtId="0" fontId="78" fillId="13" borderId="102"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left" wrapText="1"/>
      <protection hidden="1"/>
    </xf>
    <xf numFmtId="0" fontId="16" fillId="0" borderId="0" xfId="0" applyFont="1" applyBorder="1" applyAlignment="1" applyProtection="1">
      <alignment horizontal="left"/>
      <protection hidden="1"/>
    </xf>
    <xf numFmtId="0" fontId="14" fillId="9" borderId="0" xfId="0" applyFont="1" applyFill="1" applyBorder="1" applyAlignment="1" applyProtection="1">
      <alignment horizontal="center"/>
      <protection hidden="1"/>
    </xf>
    <xf numFmtId="0" fontId="9" fillId="0" borderId="0" xfId="0" applyFont="1" applyBorder="1" applyAlignment="1" applyProtection="1">
      <alignment horizontal="left" indent="4"/>
      <protection hidden="1"/>
    </xf>
    <xf numFmtId="0" fontId="61"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2"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37" fillId="21" borderId="0" xfId="0" applyFont="1" applyFill="1" applyAlignment="1" applyProtection="1">
      <alignment horizontal="center"/>
      <protection hidden="1"/>
    </xf>
    <xf numFmtId="0" fontId="44" fillId="0" borderId="0" xfId="0" applyFont="1" applyFill="1" applyAlignment="1" applyProtection="1">
      <alignment horizontal="left" vertical="center" wrapText="1" indent="2"/>
      <protection hidden="1"/>
    </xf>
    <xf numFmtId="0" fontId="45" fillId="0" borderId="0" xfId="0" applyFont="1" applyFill="1" applyAlignment="1" applyProtection="1">
      <alignment horizontal="left" vertical="center" wrapText="1" indent="2"/>
      <protection hidden="1"/>
    </xf>
    <xf numFmtId="0" fontId="44" fillId="0" borderId="0" xfId="0" applyFont="1" applyFill="1" applyBorder="1" applyAlignment="1" applyProtection="1">
      <alignment horizontal="left" vertical="center" wrapText="1"/>
      <protection hidden="1"/>
    </xf>
    <xf numFmtId="0" fontId="0" fillId="0" borderId="0" xfId="0" applyFill="1"/>
    <xf numFmtId="0" fontId="11" fillId="0" borderId="0" xfId="0" applyFont="1" applyFill="1" applyAlignment="1" applyProtection="1">
      <alignment horizontal="left" vertical="top" wrapText="1" indent="1"/>
      <protection hidden="1"/>
    </xf>
    <xf numFmtId="0" fontId="33" fillId="0" borderId="0" xfId="0" applyFont="1" applyFill="1" applyAlignment="1" applyProtection="1">
      <alignment horizontal="left" vertical="top" wrapText="1" indent="1"/>
      <protection hidden="1"/>
    </xf>
    <xf numFmtId="0" fontId="11" fillId="0" borderId="0" xfId="0" applyFont="1" applyAlignment="1" applyProtection="1">
      <alignment horizontal="left" vertical="center" wrapText="1" indent="3"/>
      <protection hidden="1"/>
    </xf>
    <xf numFmtId="0" fontId="0" fillId="0" borderId="0" xfId="0" applyAlignment="1" applyProtection="1">
      <alignment horizontal="left" wrapText="1" indent="3"/>
      <protection hidden="1"/>
    </xf>
    <xf numFmtId="0" fontId="11" fillId="0" borderId="0" xfId="0" applyFont="1" applyAlignment="1" applyProtection="1">
      <alignment horizontal="left" vertical="center" wrapText="1" indent="2"/>
      <protection hidden="1"/>
    </xf>
    <xf numFmtId="0" fontId="0" fillId="0" borderId="0" xfId="0" applyAlignment="1" applyProtection="1">
      <alignment horizontal="left" wrapText="1" indent="2"/>
      <protection hidden="1"/>
    </xf>
    <xf numFmtId="0" fontId="12" fillId="0" borderId="60" xfId="0" applyFont="1" applyFill="1" applyBorder="1" applyAlignment="1" applyProtection="1">
      <alignment horizontal="center" vertical="center" wrapText="1"/>
      <protection hidden="1"/>
    </xf>
    <xf numFmtId="0" fontId="12" fillId="0" borderId="61" xfId="0" applyFont="1" applyFill="1" applyBorder="1" applyAlignment="1" applyProtection="1">
      <alignment horizontal="center" vertical="center" wrapText="1"/>
      <protection hidden="1"/>
    </xf>
    <xf numFmtId="0" fontId="12" fillId="0" borderId="62" xfId="0" applyFont="1" applyFill="1" applyBorder="1" applyAlignment="1" applyProtection="1">
      <alignment horizontal="center" vertical="center" wrapText="1"/>
      <protection hidden="1"/>
    </xf>
    <xf numFmtId="0" fontId="24" fillId="14" borderId="63" xfId="0" quotePrefix="1" applyFont="1" applyFill="1" applyBorder="1" applyAlignment="1" applyProtection="1">
      <alignment horizontal="center" vertical="center" wrapText="1"/>
      <protection hidden="1"/>
    </xf>
    <xf numFmtId="0" fontId="24" fillId="14" borderId="64" xfId="0" applyFont="1" applyFill="1" applyBorder="1" applyAlignment="1" applyProtection="1">
      <alignment horizontal="center" vertical="center"/>
      <protection hidden="1"/>
    </xf>
    <xf numFmtId="0" fontId="24" fillId="14" borderId="65" xfId="0" applyFont="1" applyFill="1" applyBorder="1" applyAlignment="1" applyProtection="1">
      <alignment horizontal="center" vertical="center"/>
      <protection hidden="1"/>
    </xf>
    <xf numFmtId="0" fontId="37" fillId="21" borderId="0" xfId="0" applyFont="1" applyFill="1" applyAlignment="1" applyProtection="1">
      <alignment horizontal="center" vertical="center"/>
      <protection hidden="1"/>
    </xf>
    <xf numFmtId="0" fontId="24" fillId="22" borderId="53" xfId="0" applyFont="1" applyFill="1" applyBorder="1" applyAlignment="1" applyProtection="1">
      <alignment horizontal="center" vertical="center"/>
      <protection hidden="1"/>
    </xf>
    <xf numFmtId="0" fontId="24" fillId="22" borderId="52" xfId="0" applyFont="1" applyFill="1" applyBorder="1" applyAlignment="1" applyProtection="1">
      <alignment horizontal="center" vertical="center"/>
      <protection hidden="1"/>
    </xf>
    <xf numFmtId="0" fontId="24" fillId="22" borderId="51" xfId="0" applyFont="1" applyFill="1" applyBorder="1" applyAlignment="1" applyProtection="1">
      <alignment horizontal="center" vertical="center"/>
      <protection hidden="1"/>
    </xf>
    <xf numFmtId="0" fontId="78" fillId="0" borderId="0" xfId="0" applyFont="1" applyAlignment="1" applyProtection="1">
      <alignment horizontal="center"/>
      <protection hidden="1"/>
    </xf>
    <xf numFmtId="0" fontId="78" fillId="0" borderId="0" xfId="0" applyFont="1" applyBorder="1" applyAlignment="1" applyProtection="1">
      <alignment horizontal="center"/>
      <protection hidden="1"/>
    </xf>
    <xf numFmtId="0" fontId="11" fillId="0" borderId="10"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164" fontId="11" fillId="0" borderId="10" xfId="1" applyNumberFormat="1" applyFont="1" applyBorder="1" applyAlignment="1" applyProtection="1">
      <alignment horizontal="center" vertical="center" wrapText="1"/>
      <protection hidden="1"/>
    </xf>
    <xf numFmtId="164" fontId="11" fillId="0" borderId="13" xfId="1" applyNumberFormat="1" applyFont="1" applyBorder="1" applyAlignment="1" applyProtection="1">
      <alignment horizontal="center" vertical="center" wrapText="1"/>
      <protection hidden="1"/>
    </xf>
    <xf numFmtId="164" fontId="11" fillId="0" borderId="9" xfId="1" applyNumberFormat="1"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164" fontId="11" fillId="0" borderId="31" xfId="1" applyNumberFormat="1" applyFont="1" applyBorder="1" applyAlignment="1" applyProtection="1">
      <alignment horizontal="center" vertical="center" wrapText="1"/>
      <protection hidden="1"/>
    </xf>
    <xf numFmtId="164" fontId="11" fillId="0" borderId="32" xfId="1" applyNumberFormat="1" applyFont="1" applyBorder="1" applyAlignment="1" applyProtection="1">
      <alignment horizontal="center" vertical="center" wrapText="1"/>
      <protection hidden="1"/>
    </xf>
    <xf numFmtId="0" fontId="11" fillId="0" borderId="9" xfId="0" applyFont="1" applyBorder="1" applyAlignment="1" applyProtection="1">
      <alignment vertical="center" wrapText="1"/>
      <protection hidden="1"/>
    </xf>
    <xf numFmtId="0" fontId="0" fillId="0" borderId="9" xfId="0" applyBorder="1" applyAlignment="1" applyProtection="1">
      <alignment vertical="center" wrapText="1"/>
      <protection hidden="1"/>
    </xf>
    <xf numFmtId="0" fontId="11" fillId="0" borderId="9" xfId="0" applyFont="1" applyFill="1" applyBorder="1" applyAlignment="1" applyProtection="1">
      <alignment vertical="center"/>
      <protection hidden="1"/>
    </xf>
    <xf numFmtId="0" fontId="0" fillId="0" borderId="9" xfId="0" applyFill="1" applyBorder="1" applyAlignment="1" applyProtection="1">
      <alignment vertical="center"/>
      <protection hidden="1"/>
    </xf>
    <xf numFmtId="0" fontId="11" fillId="0" borderId="31" xfId="0" applyFont="1" applyBorder="1" applyAlignment="1" applyProtection="1">
      <alignment horizontal="center" vertical="center" wrapText="1"/>
      <protection hidden="1"/>
    </xf>
    <xf numFmtId="0" fontId="11" fillId="0" borderId="32" xfId="0" applyFont="1" applyBorder="1" applyAlignment="1" applyProtection="1">
      <alignment horizontal="center" vertical="center" wrapText="1"/>
      <protection hidden="1"/>
    </xf>
    <xf numFmtId="0" fontId="11" fillId="0" borderId="9"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0" fontId="0" fillId="0" borderId="0" xfId="0" applyFill="1" applyAlignment="1" applyProtection="1">
      <alignment wrapText="1"/>
      <protection hidden="1"/>
    </xf>
    <xf numFmtId="0" fontId="11" fillId="0" borderId="0" xfId="0" applyFont="1" applyFill="1" applyBorder="1" applyAlignment="1" applyProtection="1">
      <alignment horizontal="left" vertical="center" wrapText="1"/>
      <protection hidden="1"/>
    </xf>
    <xf numFmtId="0" fontId="8" fillId="0" borderId="0" xfId="0" applyFont="1" applyAlignment="1" applyProtection="1">
      <alignment horizontal="left" indent="1" shrinkToFit="1"/>
      <protection hidden="1"/>
    </xf>
    <xf numFmtId="164" fontId="17" fillId="0" borderId="10" xfId="1" applyNumberFormat="1" applyFont="1" applyBorder="1" applyAlignment="1" applyProtection="1">
      <alignment horizontal="center" vertical="center" shrinkToFit="1"/>
      <protection hidden="1"/>
    </xf>
    <xf numFmtId="164" fontId="17" fillId="0" borderId="13" xfId="1" applyNumberFormat="1" applyFont="1" applyBorder="1" applyAlignment="1" applyProtection="1">
      <alignment horizontal="center" vertical="center" shrinkToFit="1"/>
      <protection hidden="1"/>
    </xf>
    <xf numFmtId="168" fontId="8" fillId="0" borderId="0" xfId="0" applyNumberFormat="1" applyFont="1" applyAlignment="1" applyProtection="1">
      <alignment horizontal="left"/>
      <protection hidden="1"/>
    </xf>
    <xf numFmtId="0" fontId="11" fillId="0" borderId="2" xfId="0" applyFont="1" applyFill="1" applyBorder="1" applyAlignment="1" applyProtection="1">
      <alignment horizontal="left" vertical="center" wrapText="1"/>
      <protection hidden="1"/>
    </xf>
    <xf numFmtId="0" fontId="71" fillId="21" borderId="0" xfId="0" applyFont="1" applyFill="1" applyAlignment="1" applyProtection="1">
      <alignment horizontal="center"/>
      <protection hidden="1"/>
    </xf>
    <xf numFmtId="0" fontId="11" fillId="0" borderId="8" xfId="0" applyFont="1" applyBorder="1" applyAlignment="1" applyProtection="1">
      <alignment horizontal="center" vertical="center" wrapText="1"/>
      <protection hidden="1"/>
    </xf>
    <xf numFmtId="164" fontId="11" fillId="0" borderId="8" xfId="1" applyNumberFormat="1" applyFont="1" applyBorder="1" applyAlignment="1" applyProtection="1">
      <alignment horizontal="center" vertical="center" wrapText="1"/>
      <protection hidden="1"/>
    </xf>
    <xf numFmtId="164" fontId="11" fillId="0" borderId="9" xfId="1" applyNumberFormat="1" applyFont="1" applyFill="1" applyBorder="1" applyAlignment="1" applyProtection="1">
      <alignment horizontal="center" vertical="center" wrapText="1"/>
      <protection hidden="1"/>
    </xf>
    <xf numFmtId="0" fontId="11" fillId="0" borderId="31"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12" fillId="14" borderId="53" xfId="0" applyFont="1" applyFill="1" applyBorder="1" applyAlignment="1" applyProtection="1">
      <alignment horizontal="center" vertical="center"/>
      <protection hidden="1"/>
    </xf>
    <xf numFmtId="0" fontId="12" fillId="14" borderId="51" xfId="0" applyFont="1" applyFill="1" applyBorder="1" applyAlignment="1" applyProtection="1">
      <alignment horizontal="center" vertical="center"/>
      <protection hidden="1"/>
    </xf>
    <xf numFmtId="0" fontId="12" fillId="14" borderId="52" xfId="0" applyFont="1" applyFill="1" applyBorder="1" applyAlignment="1" applyProtection="1">
      <alignment horizontal="center" vertical="center"/>
      <protection hidden="1"/>
    </xf>
    <xf numFmtId="0" fontId="11" fillId="0" borderId="8" xfId="0" applyFont="1" applyBorder="1" applyAlignment="1" applyProtection="1">
      <alignment vertical="center"/>
      <protection hidden="1"/>
    </xf>
    <xf numFmtId="0" fontId="0" fillId="0" borderId="8" xfId="0" applyBorder="1" applyAlignment="1" applyProtection="1">
      <alignment vertical="center"/>
      <protection hidden="1"/>
    </xf>
    <xf numFmtId="0" fontId="36" fillId="0" borderId="6" xfId="0" applyFont="1" applyBorder="1" applyAlignment="1" applyProtection="1">
      <alignment horizontal="center" vertical="center"/>
      <protection hidden="1"/>
    </xf>
    <xf numFmtId="0" fontId="36" fillId="0" borderId="12"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9" fillId="0" borderId="0" xfId="0" applyFont="1" applyAlignment="1" applyProtection="1">
      <alignment horizontal="left" vertical="center" indent="2"/>
      <protection hidden="1"/>
    </xf>
    <xf numFmtId="0" fontId="11" fillId="0" borderId="9" xfId="0" applyFont="1" applyFill="1" applyBorder="1" applyAlignment="1" applyProtection="1">
      <alignment vertical="center" wrapText="1"/>
      <protection hidden="1"/>
    </xf>
    <xf numFmtId="0" fontId="0" fillId="0" borderId="9" xfId="0" applyFill="1" applyBorder="1" applyAlignment="1" applyProtection="1">
      <alignment vertical="center" wrapText="1"/>
      <protection hidden="1"/>
    </xf>
    <xf numFmtId="0" fontId="12" fillId="14" borderId="53" xfId="0" applyFont="1" applyFill="1" applyBorder="1" applyAlignment="1" applyProtection="1">
      <alignment horizontal="center" vertical="center" wrapText="1"/>
      <protection hidden="1"/>
    </xf>
    <xf numFmtId="0" fontId="12" fillId="14" borderId="52" xfId="0" applyFont="1" applyFill="1" applyBorder="1" applyAlignment="1" applyProtection="1">
      <alignment horizontal="center" vertical="center" wrapText="1"/>
      <protection hidden="1"/>
    </xf>
    <xf numFmtId="0" fontId="60" fillId="5" borderId="0" xfId="0" applyFont="1" applyFill="1" applyAlignment="1" applyProtection="1">
      <alignment horizontal="center"/>
      <protection hidden="1"/>
    </xf>
    <xf numFmtId="0" fontId="11" fillId="0" borderId="31" xfId="0" applyFont="1" applyBorder="1" applyAlignment="1" applyProtection="1">
      <alignment horizontal="center" vertical="top"/>
      <protection hidden="1"/>
    </xf>
    <xf numFmtId="0" fontId="11" fillId="0" borderId="32"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7" xfId="0" applyFont="1" applyBorder="1" applyAlignment="1" applyProtection="1">
      <alignment horizontal="center" vertical="top"/>
      <protection hidden="1"/>
    </xf>
    <xf numFmtId="165" fontId="11" fillId="0" borderId="6" xfId="1" applyNumberFormat="1" applyFont="1" applyBorder="1" applyAlignment="1" applyProtection="1">
      <alignment horizontal="center" vertical="top"/>
      <protection hidden="1"/>
    </xf>
    <xf numFmtId="165" fontId="11" fillId="0" borderId="7" xfId="1" applyNumberFormat="1" applyFont="1" applyBorder="1" applyAlignment="1" applyProtection="1">
      <alignment horizontal="center" vertical="top"/>
      <protection hidden="1"/>
    </xf>
    <xf numFmtId="165" fontId="11" fillId="0" borderId="31" xfId="1" applyNumberFormat="1" applyFont="1" applyBorder="1" applyAlignment="1" applyProtection="1">
      <alignment horizontal="center" vertical="justify" wrapText="1"/>
      <protection hidden="1"/>
    </xf>
    <xf numFmtId="165" fontId="11" fillId="0" borderId="32" xfId="1" applyNumberFormat="1" applyFont="1" applyBorder="1" applyAlignment="1" applyProtection="1">
      <alignment horizontal="center" vertical="justify" wrapText="1"/>
      <protection hidden="1"/>
    </xf>
    <xf numFmtId="0" fontId="11"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8" fillId="0" borderId="0" xfId="0" applyFont="1" applyBorder="1" applyAlignment="1" applyProtection="1">
      <alignment horizontal="left" vertical="center" wrapText="1"/>
      <protection hidden="1"/>
    </xf>
    <xf numFmtId="0" fontId="0" fillId="0" borderId="0" xfId="0" applyAlignment="1" applyProtection="1">
      <alignment wrapText="1"/>
      <protection hidden="1"/>
    </xf>
    <xf numFmtId="0" fontId="11" fillId="0" borderId="0" xfId="0" applyFont="1" applyAlignment="1" applyProtection="1">
      <alignment horizontal="left" vertical="top" wrapText="1" indent="1"/>
      <protection hidden="1"/>
    </xf>
    <xf numFmtId="0" fontId="33" fillId="0" borderId="0" xfId="0" applyFont="1" applyAlignment="1" applyProtection="1">
      <alignment horizontal="left" vertical="top" wrapText="1" indent="1"/>
      <protection hidden="1"/>
    </xf>
    <xf numFmtId="0" fontId="12" fillId="0" borderId="53" xfId="0" applyFont="1" applyBorder="1" applyAlignment="1" applyProtection="1">
      <alignment horizontal="center" vertical="center" wrapText="1"/>
      <protection hidden="1"/>
    </xf>
    <xf numFmtId="0" fontId="12" fillId="0" borderId="52" xfId="0" applyFont="1" applyBorder="1" applyAlignment="1" applyProtection="1">
      <alignment horizontal="center" vertical="center" wrapText="1"/>
      <protection hidden="1"/>
    </xf>
    <xf numFmtId="0" fontId="12" fillId="0" borderId="53" xfId="0" applyFont="1" applyBorder="1" applyAlignment="1" applyProtection="1">
      <alignment horizontal="center" vertical="center"/>
      <protection hidden="1"/>
    </xf>
    <xf numFmtId="0" fontId="12" fillId="0" borderId="51" xfId="0" applyFont="1" applyBorder="1" applyAlignment="1" applyProtection="1">
      <alignment horizontal="center" vertical="center"/>
      <protection hidden="1"/>
    </xf>
    <xf numFmtId="0" fontId="12" fillId="0" borderId="52" xfId="0" applyFont="1" applyBorder="1" applyAlignment="1" applyProtection="1">
      <alignment horizontal="center" vertical="center"/>
      <protection hidden="1"/>
    </xf>
    <xf numFmtId="0" fontId="11" fillId="0" borderId="31" xfId="0" applyFont="1" applyBorder="1" applyAlignment="1" applyProtection="1">
      <alignment vertical="justify" wrapText="1"/>
      <protection hidden="1"/>
    </xf>
    <xf numFmtId="0" fontId="0" fillId="0" borderId="0" xfId="0" applyAlignment="1" applyProtection="1">
      <alignment vertical="justify" wrapText="1"/>
      <protection hidden="1"/>
    </xf>
    <xf numFmtId="0" fontId="0" fillId="0" borderId="32" xfId="0" applyBorder="1" applyAlignment="1" applyProtection="1">
      <alignment vertical="justify" wrapText="1"/>
      <protection hidden="1"/>
    </xf>
    <xf numFmtId="0" fontId="11" fillId="0" borderId="10" xfId="0" applyFont="1" applyBorder="1" applyAlignment="1" applyProtection="1">
      <alignment horizontal="center" vertical="top"/>
      <protection hidden="1"/>
    </xf>
    <xf numFmtId="0" fontId="11" fillId="0" borderId="13" xfId="0" applyFont="1" applyBorder="1" applyAlignment="1" applyProtection="1">
      <alignment horizontal="center" vertical="top"/>
      <protection hidden="1"/>
    </xf>
    <xf numFmtId="165" fontId="11" fillId="0" borderId="10" xfId="1" applyNumberFormat="1" applyFont="1" applyBorder="1" applyAlignment="1" applyProtection="1">
      <alignment horizontal="center" vertical="top"/>
      <protection hidden="1"/>
    </xf>
    <xf numFmtId="165" fontId="11" fillId="0" borderId="13" xfId="1" applyNumberFormat="1" applyFont="1" applyBorder="1" applyAlignment="1" applyProtection="1">
      <alignment horizontal="center" vertical="top"/>
      <protection hidden="1"/>
    </xf>
  </cellXfs>
  <cellStyles count="12">
    <cellStyle name="Normal 2" xfId="2"/>
    <cellStyle name="Normal 3" xfId="3"/>
    <cellStyle name="Normal 4" xfId="4"/>
    <cellStyle name="Normal_Program Package-(by ind)" xfId="5"/>
    <cellStyle name="Normal_Program Package-2" xfId="6"/>
    <cellStyle name="จุลภาค" xfId="1" builtinId="3"/>
    <cellStyle name="ปกติ" xfId="0" builtinId="0"/>
    <cellStyle name="ปกติ_09-08-01 Program 12PL-Agent" xfId="8"/>
    <cellStyle name="ปกติ_Book2" xfId="9"/>
    <cellStyle name="ปกติ_Table - PR60" xfId="10"/>
    <cellStyle name="ปกติ_TB_DV(accumulate)" xfId="11"/>
    <cellStyle name="เปอร์เซ็นต์" xfId="7" builtinId="5"/>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95250</xdr:rowOff>
    </xdr:from>
    <xdr:to>
      <xdr:col>13</xdr:col>
      <xdr:colOff>600075</xdr:colOff>
      <xdr:row>12</xdr:row>
      <xdr:rowOff>57150</xdr:rowOff>
    </xdr:to>
    <xdr:sp macro="" textlink="">
      <xdr:nvSpPr>
        <xdr:cNvPr id="9569" name="Rectangle 1">
          <a:extLst>
            <a:ext uri="{FF2B5EF4-FFF2-40B4-BE49-F238E27FC236}">
              <a16:creationId xmlns:a16="http://schemas.microsoft.com/office/drawing/2014/main" id="{FE4091FB-158E-499C-A584-F1947B4022CE}"/>
            </a:ext>
          </a:extLst>
        </xdr:cNvPr>
        <xdr:cNvSpPr>
          <a:spLocks noChangeArrowheads="1"/>
        </xdr:cNvSpPr>
      </xdr:nvSpPr>
      <xdr:spPr bwMode="auto">
        <a:xfrm>
          <a:off x="200025" y="533400"/>
          <a:ext cx="8324850" cy="3143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xdr:colOff>
      <xdr:row>5</xdr:row>
      <xdr:rowOff>274321</xdr:rowOff>
    </xdr:from>
    <xdr:to>
      <xdr:col>6</xdr:col>
      <xdr:colOff>1070571</xdr:colOff>
      <xdr:row>7</xdr:row>
      <xdr:rowOff>104815</xdr:rowOff>
    </xdr:to>
    <xdr:sp macro="" textlink="">
      <xdr:nvSpPr>
        <xdr:cNvPr id="1049" name="Text Box 25">
          <a:extLst>
            <a:ext uri="{FF2B5EF4-FFF2-40B4-BE49-F238E27FC236}">
              <a16:creationId xmlns:a16="http://schemas.microsoft.com/office/drawing/2014/main" id="{56B2BEB0-A6A4-4204-92F0-B6D273C3CD1D}"/>
            </a:ext>
          </a:extLst>
        </xdr:cNvPr>
        <xdr:cNvSpPr txBox="1">
          <a:spLocks noChangeArrowheads="1"/>
        </xdr:cNvSpPr>
      </xdr:nvSpPr>
      <xdr:spPr bwMode="auto">
        <a:xfrm>
          <a:off x="4095750" y="1800226"/>
          <a:ext cx="5029200" cy="419100"/>
        </a:xfrm>
        <a:prstGeom prst="rect">
          <a:avLst/>
        </a:prstGeom>
        <a:noFill/>
        <a:ln w="9525">
          <a:noFill/>
          <a:miter lim="800000"/>
          <a:headEnd/>
          <a:tailEnd/>
        </a:ln>
      </xdr:spPr>
      <xdr:txBody>
        <a:bodyPr vertOverflow="clip" wrap="square" lIns="27432" tIns="22860" rIns="0" bIns="0" anchor="t" upright="1"/>
        <a:lstStyle/>
        <a:p>
          <a:pPr algn="l" rtl="0">
            <a:defRPr sz="1000"/>
          </a:pPr>
          <a:r>
            <a:rPr lang="th-TH" sz="1000" b="1" i="0" u="none" strike="noStrike" baseline="0">
              <a:solidFill>
                <a:srgbClr val="FF0000"/>
              </a:solidFill>
              <a:latin typeface="Tahoma"/>
              <a:cs typeface="Tahoma"/>
            </a:rPr>
            <a:t>(กรณีเลือกหมวดการชำระเบี้ยเป็น รายเดือน เบี้ยประกันภัยรวม          </a:t>
          </a:r>
          <a:r>
            <a:rPr lang="en-US" sz="1000" b="1" i="0" u="none" strike="noStrike" baseline="0">
              <a:solidFill>
                <a:srgbClr val="FF0000"/>
              </a:solidFill>
              <a:latin typeface="Tahoma"/>
              <a:cs typeface="Tahoma"/>
            </a:rPr>
            <a:t>                    </a:t>
          </a:r>
          <a:r>
            <a:rPr lang="th-TH" sz="1000" b="1" i="0" u="none" strike="noStrike" baseline="0">
              <a:solidFill>
                <a:srgbClr val="FF0000"/>
              </a:solidFill>
              <a:latin typeface="Tahoma"/>
              <a:cs typeface="Tahoma"/>
            </a:rPr>
            <a:t>(สัญญาหลัก+สัญญาเพิ่มเติม) ต้องไม่ต่ำกว่า 1,000 บาท)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2</xdr:row>
      <xdr:rowOff>104775</xdr:rowOff>
    </xdr:from>
    <xdr:to>
      <xdr:col>11</xdr:col>
      <xdr:colOff>1343025</xdr:colOff>
      <xdr:row>6</xdr:row>
      <xdr:rowOff>133350</xdr:rowOff>
    </xdr:to>
    <xdr:sp macro="" textlink="">
      <xdr:nvSpPr>
        <xdr:cNvPr id="13147" name="Rectangle 9">
          <a:extLst>
            <a:ext uri="{FF2B5EF4-FFF2-40B4-BE49-F238E27FC236}">
              <a16:creationId xmlns:a16="http://schemas.microsoft.com/office/drawing/2014/main" id="{182E73B9-D1C4-445C-A11A-16660A1195A8}"/>
            </a:ext>
          </a:extLst>
        </xdr:cNvPr>
        <xdr:cNvSpPr>
          <a:spLocks noChangeArrowheads="1"/>
        </xdr:cNvSpPr>
      </xdr:nvSpPr>
      <xdr:spPr bwMode="auto">
        <a:xfrm>
          <a:off x="1657350" y="590550"/>
          <a:ext cx="9324975" cy="800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1</xdr:row>
      <xdr:rowOff>66675</xdr:rowOff>
    </xdr:from>
    <xdr:to>
      <xdr:col>3</xdr:col>
      <xdr:colOff>228600</xdr:colOff>
      <xdr:row>5</xdr:row>
      <xdr:rowOff>171450</xdr:rowOff>
    </xdr:to>
    <xdr:pic>
      <xdr:nvPicPr>
        <xdr:cNvPr id="13148" name="Picture 22" descr="KTAXA_CMYK_th">
          <a:extLst>
            <a:ext uri="{FF2B5EF4-FFF2-40B4-BE49-F238E27FC236}">
              <a16:creationId xmlns:a16="http://schemas.microsoft.com/office/drawing/2014/main" id="{B873824C-64CE-4589-8E78-8C819F4019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28600"/>
          <a:ext cx="1371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46</xdr:row>
      <xdr:rowOff>0</xdr:rowOff>
    </xdr:from>
    <xdr:to>
      <xdr:col>11</xdr:col>
      <xdr:colOff>1438275</xdr:colOff>
      <xdr:row>46</xdr:row>
      <xdr:rowOff>0</xdr:rowOff>
    </xdr:to>
    <xdr:sp macro="" textlink="">
      <xdr:nvSpPr>
        <xdr:cNvPr id="7176" name="Text Box 8">
          <a:extLst>
            <a:ext uri="{FF2B5EF4-FFF2-40B4-BE49-F238E27FC236}">
              <a16:creationId xmlns:a16="http://schemas.microsoft.com/office/drawing/2014/main" id="{4E60DF10-D65E-4575-BA48-25323F1E3184}"/>
            </a:ext>
          </a:extLst>
        </xdr:cNvPr>
        <xdr:cNvSpPr txBox="1">
          <a:spLocks noChangeArrowheads="1"/>
        </xdr:cNvSpPr>
      </xdr:nvSpPr>
      <xdr:spPr bwMode="auto">
        <a:xfrm>
          <a:off x="0" y="14220825"/>
          <a:ext cx="8924925" cy="0"/>
        </a:xfrm>
        <a:prstGeom prst="rect">
          <a:avLst/>
        </a:prstGeom>
        <a:noFill/>
        <a:ln w="9525">
          <a:noFill/>
          <a:miter lim="800000"/>
          <a:headEnd/>
          <a:tailEnd/>
        </a:ln>
      </xdr:spPr>
      <xdr:txBody>
        <a:bodyPr vertOverflow="clip" wrap="square" lIns="27432" tIns="22860" rIns="0" bIns="0" anchor="t" upright="1"/>
        <a:lstStyle/>
        <a:p>
          <a:pPr algn="l" rtl="0">
            <a:defRPr sz="1000"/>
          </a:pPr>
          <a:r>
            <a:rPr lang="th-TH" sz="1000" b="1" i="0" u="sng" strike="noStrike" baseline="0">
              <a:solidFill>
                <a:srgbClr val="000000"/>
              </a:solidFill>
              <a:latin typeface="Tahoma"/>
              <a:cs typeface="Tahoma"/>
            </a:rPr>
            <a:t>หมายเหตุ</a:t>
          </a:r>
          <a:endParaRPr lang="th-TH" sz="1000" b="0" i="0" u="none" strike="noStrike" baseline="0">
            <a:solidFill>
              <a:srgbClr val="000000"/>
            </a:solidFill>
            <a:latin typeface="Tahoma"/>
            <a:cs typeface="Tahoma"/>
          </a:endParaRPr>
        </a:p>
        <a:p>
          <a:pPr algn="l" rtl="0">
            <a:defRPr sz="1000"/>
          </a:pPr>
          <a:r>
            <a:rPr lang="th-TH" sz="1000" b="0" i="0" u="none" strike="noStrike" baseline="0">
              <a:solidFill>
                <a:srgbClr val="000000"/>
              </a:solidFill>
              <a:latin typeface="Tahoma"/>
              <a:cs typeface="Tahoma"/>
            </a:rPr>
            <a:t>เพื่อให้กรมธรรม์ประกันชีวิตมีผลคุ้มครองโดยสมบูรณ์และผู้เอาประกันภัยได้รับประโยชน์สูงสุด ผู้เอาประกันภัยมีหน้าที่ในการชำระเบี้ยประกันภัย ซึ่งตัวแทนหรือนายหน้ามาเก็บเบี้ยประกันภัยเป็นการให้บริการเท่านั้น โดยบริษัทฯ ได้อำนวยความสะดวกในการชำระเบี้ยประกันภัย ผ่านช่องทางต่างๆ ดังนี้</a:t>
          </a:r>
        </a:p>
        <a:p>
          <a:pPr algn="l" rtl="0">
            <a:defRPr sz="1000"/>
          </a:pPr>
          <a:r>
            <a:rPr lang="th-TH" sz="1000" b="0" i="0" u="none" strike="noStrike" baseline="0">
              <a:solidFill>
                <a:srgbClr val="000000"/>
              </a:solidFill>
              <a:latin typeface="Tahoma"/>
              <a:cs typeface="Tahoma"/>
            </a:rPr>
            <a:t>         1. ชำระผ่านตัวแทนหรือเคาน์เตอร์ธนาคารกรุงไทย เป็นเงินสด หรือตั๋วแลกเงิน หรือแคชเชียร์เช็ค หรือเช็ค โดยผู้เอาประกันภัยจะได้รับใบเสร็จรับเงินชั่วคราวงวดแรกทันที หลังจากชำระเงินค่าเบี้ยประกันภัย และใบเสร็จรับเงินชั่วคราวดังกล่าวจะต้องไม่หมดอายุ</a:t>
          </a:r>
        </a:p>
        <a:p>
          <a:pPr algn="l" rtl="0">
            <a:defRPr sz="1000"/>
          </a:pPr>
          <a:r>
            <a:rPr lang="th-TH" sz="1000" b="0" i="0" u="none" strike="noStrike" baseline="0">
              <a:solidFill>
                <a:srgbClr val="000000"/>
              </a:solidFill>
              <a:latin typeface="Tahoma"/>
              <a:cs typeface="Tahoma"/>
            </a:rPr>
            <a:t>         2. ชำระผ่านแผนกรับชำระเบี้ย ณ ที่ทำการสาขา หรือที่สำนักงานใหญ่ของบริษัทฯ เป็นเงินสด หรือตั๋วแลกเงิน หรือแคชเชียร์เช็ค หรือเช็ค หรือบัตรเครดิต </a:t>
          </a:r>
        </a:p>
        <a:p>
          <a:pPr algn="l" rtl="0">
            <a:defRPr sz="1000"/>
          </a:pPr>
          <a:r>
            <a:rPr lang="th-TH" sz="1000" b="0" i="0" u="none" strike="noStrike" baseline="0">
              <a:solidFill>
                <a:srgbClr val="000000"/>
              </a:solidFill>
              <a:latin typeface="Tahoma"/>
              <a:cs typeface="Tahoma"/>
            </a:rPr>
            <a:t>         3. ชำระโดยการโอนเงินผ่านเคาน์เตอร์ของธนาคารกรุงเทพ ธนาคารกรุงไทย ธนาคารกรุงศรีอยุธยา ธนาคารกสิกรไทย ธนาคารไทยพาณิชย์ ทุกสาขาทั่วประเทศไทย โดยระบุชื่อบัญชี "บริษัท กรุงไทย-แอกซ่า ประกันชีวิต จำกัด" โดยใช้แบบฟอร์มใบนำฝากแบบพิเศษของบริษัทฯ เท่านั้น</a:t>
          </a:r>
        </a:p>
        <a:p>
          <a:pPr algn="l" rtl="0">
            <a:defRPr sz="1000"/>
          </a:pPr>
          <a:r>
            <a:rPr lang="th-TH" sz="1000" b="0" i="0" u="none" strike="noStrike" baseline="0">
              <a:solidFill>
                <a:srgbClr val="000000"/>
              </a:solidFill>
              <a:latin typeface="Tahoma"/>
              <a:cs typeface="Tahoma"/>
            </a:rPr>
            <a:t>         4. โอนเงินผ่านตู้ </a:t>
          </a:r>
          <a:r>
            <a:rPr lang="en-US" sz="1000" b="0" i="0" u="none" strike="noStrike" baseline="0">
              <a:solidFill>
                <a:srgbClr val="000000"/>
              </a:solidFill>
              <a:latin typeface="Tahoma"/>
              <a:cs typeface="Tahoma"/>
            </a:rPr>
            <a:t>ATM </a:t>
          </a:r>
          <a:r>
            <a:rPr lang="th-TH" sz="1000" b="0" i="0" u="none" strike="noStrike" baseline="0">
              <a:solidFill>
                <a:srgbClr val="000000"/>
              </a:solidFill>
              <a:latin typeface="Tahoma"/>
              <a:cs typeface="Tahoma"/>
            </a:rPr>
            <a:t>ของธนาคารกรุงไทยทุกสาขาทั่วประเทศ</a:t>
          </a:r>
        </a:p>
        <a:p>
          <a:pPr algn="l" rtl="0">
            <a:defRPr sz="1000"/>
          </a:pPr>
          <a:r>
            <a:rPr lang="th-TH" sz="1000" b="0" i="0" u="none" strike="noStrike" baseline="0">
              <a:solidFill>
                <a:srgbClr val="000000"/>
              </a:solidFill>
              <a:latin typeface="Tahoma"/>
              <a:cs typeface="Tahoma"/>
            </a:rPr>
            <a:t>         5. ชำระทางไปรษณีย์เป็นธนาณัติ ระบุชื่อผู้รับในนาม "บริษัท กรุงไทย-แอกซ่า ประกันชีวิต จำกัด" และสั่งจ่าย ปณ. นานาเหนือ กรุงเทพฯ</a:t>
          </a:r>
        </a:p>
        <a:p>
          <a:pPr algn="l" rtl="0">
            <a:defRPr sz="1000"/>
          </a:pPr>
          <a:r>
            <a:rPr lang="th-TH" sz="1000" b="0" i="0" u="none" strike="noStrike" baseline="0">
              <a:solidFill>
                <a:srgbClr val="000000"/>
              </a:solidFill>
              <a:latin typeface="Tahoma"/>
              <a:cs typeface="Tahoma"/>
            </a:rPr>
            <a:t>         6. บริการพิเศษ สำหรับการชำระเบี้ยประกันภัยในงวดถัดไป สามารถชำระโดยหักบัญชีเงินฝากธนาคารประเภทออมทรัพย์หรือกระแสรายวัน ผ่านธนาคารกรุงเทพ ธนาคารกรุงไทย ธนาคารกรุงศรีอยุธยา ธนาคารกสิกรไทย ธนาคารไทยพาณิชย์ ทุกสาขาทั่วประเทศ โดยกรอกหนังสือยินยอมหักบัญชีธนาคาร และแนบสำเนาสมุดบัญชีเงินฝากธนาคารหน้าแรกมาด้วยทุกครั้ง ทั้งนี้เบี้ยประกันภัยงวดแรกจะไม่สามารถชำระโดยการหักบัญชีธนาคารได้</a:t>
          </a:r>
        </a:p>
      </xdr:txBody>
    </xdr:sp>
    <xdr:clientData/>
  </xdr:twoCellAnchor>
  <xdr:twoCellAnchor>
    <xdr:from>
      <xdr:col>0</xdr:col>
      <xdr:colOff>190500</xdr:colOff>
      <xdr:row>1</xdr:row>
      <xdr:rowOff>104775</xdr:rowOff>
    </xdr:from>
    <xdr:to>
      <xdr:col>11</xdr:col>
      <xdr:colOff>1219200</xdr:colOff>
      <xdr:row>3</xdr:row>
      <xdr:rowOff>38100</xdr:rowOff>
    </xdr:to>
    <xdr:sp macro="" textlink="">
      <xdr:nvSpPr>
        <xdr:cNvPr id="7881" name="Rectangle 9">
          <a:extLst>
            <a:ext uri="{FF2B5EF4-FFF2-40B4-BE49-F238E27FC236}">
              <a16:creationId xmlns:a16="http://schemas.microsoft.com/office/drawing/2014/main" id="{E01C2988-9D45-433B-94A4-E5B3A38CBE25}"/>
            </a:ext>
          </a:extLst>
        </xdr:cNvPr>
        <xdr:cNvSpPr>
          <a:spLocks noChangeArrowheads="1"/>
        </xdr:cNvSpPr>
      </xdr:nvSpPr>
      <xdr:spPr bwMode="auto">
        <a:xfrm>
          <a:off x="190500" y="447675"/>
          <a:ext cx="8896350" cy="352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0</xdr:row>
      <xdr:rowOff>28575</xdr:rowOff>
    </xdr:from>
    <xdr:to>
      <xdr:col>2</xdr:col>
      <xdr:colOff>390525</xdr:colOff>
      <xdr:row>2</xdr:row>
      <xdr:rowOff>123825</xdr:rowOff>
    </xdr:to>
    <xdr:pic>
      <xdr:nvPicPr>
        <xdr:cNvPr id="21603" name="Picture 86">
          <a:extLst>
            <a:ext uri="{FF2B5EF4-FFF2-40B4-BE49-F238E27FC236}">
              <a16:creationId xmlns:a16="http://schemas.microsoft.com/office/drawing/2014/main" id="{A08DEAAF-9E73-45DB-ABAB-7C65939237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8575"/>
          <a:ext cx="9144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46</xdr:row>
      <xdr:rowOff>190500</xdr:rowOff>
    </xdr:from>
    <xdr:to>
      <xdr:col>5</xdr:col>
      <xdr:colOff>133350</xdr:colOff>
      <xdr:row>46</xdr:row>
      <xdr:rowOff>190500</xdr:rowOff>
    </xdr:to>
    <xdr:sp macro="" textlink="">
      <xdr:nvSpPr>
        <xdr:cNvPr id="24189" name="Line 1">
          <a:extLst>
            <a:ext uri="{FF2B5EF4-FFF2-40B4-BE49-F238E27FC236}">
              <a16:creationId xmlns:a16="http://schemas.microsoft.com/office/drawing/2014/main" id="{0544C815-038F-45CE-91E8-EF43ACA04421}"/>
            </a:ext>
          </a:extLst>
        </xdr:cNvPr>
        <xdr:cNvSpPr>
          <a:spLocks noChangeShapeType="1"/>
        </xdr:cNvSpPr>
      </xdr:nvSpPr>
      <xdr:spPr bwMode="auto">
        <a:xfrm>
          <a:off x="638175" y="12820650"/>
          <a:ext cx="3438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48</xdr:row>
      <xdr:rowOff>209550</xdr:rowOff>
    </xdr:from>
    <xdr:to>
      <xdr:col>5</xdr:col>
      <xdr:colOff>123825</xdr:colOff>
      <xdr:row>48</xdr:row>
      <xdr:rowOff>209550</xdr:rowOff>
    </xdr:to>
    <xdr:sp macro="" textlink="">
      <xdr:nvSpPr>
        <xdr:cNvPr id="24190" name="Line 2">
          <a:extLst>
            <a:ext uri="{FF2B5EF4-FFF2-40B4-BE49-F238E27FC236}">
              <a16:creationId xmlns:a16="http://schemas.microsoft.com/office/drawing/2014/main" id="{F0E51F06-992D-4AAB-A793-1F12164B6CC2}"/>
            </a:ext>
          </a:extLst>
        </xdr:cNvPr>
        <xdr:cNvSpPr>
          <a:spLocks noChangeShapeType="1"/>
        </xdr:cNvSpPr>
      </xdr:nvSpPr>
      <xdr:spPr bwMode="auto">
        <a:xfrm>
          <a:off x="1019175" y="13392150"/>
          <a:ext cx="304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49</xdr:row>
      <xdr:rowOff>200025</xdr:rowOff>
    </xdr:from>
    <xdr:to>
      <xdr:col>5</xdr:col>
      <xdr:colOff>142875</xdr:colOff>
      <xdr:row>49</xdr:row>
      <xdr:rowOff>200025</xdr:rowOff>
    </xdr:to>
    <xdr:sp macro="" textlink="">
      <xdr:nvSpPr>
        <xdr:cNvPr id="24191" name="Line 3">
          <a:extLst>
            <a:ext uri="{FF2B5EF4-FFF2-40B4-BE49-F238E27FC236}">
              <a16:creationId xmlns:a16="http://schemas.microsoft.com/office/drawing/2014/main" id="{C6FAED00-4EEC-48E1-B410-DE1BAE859D04}"/>
            </a:ext>
          </a:extLst>
        </xdr:cNvPr>
        <xdr:cNvSpPr>
          <a:spLocks noChangeShapeType="1"/>
        </xdr:cNvSpPr>
      </xdr:nvSpPr>
      <xdr:spPr bwMode="auto">
        <a:xfrm>
          <a:off x="533400" y="13658850"/>
          <a:ext cx="3552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46</xdr:row>
      <xdr:rowOff>190500</xdr:rowOff>
    </xdr:from>
    <xdr:to>
      <xdr:col>11</xdr:col>
      <xdr:colOff>571500</xdr:colOff>
      <xdr:row>46</xdr:row>
      <xdr:rowOff>190500</xdr:rowOff>
    </xdr:to>
    <xdr:sp macro="" textlink="">
      <xdr:nvSpPr>
        <xdr:cNvPr id="24192" name="Line 4">
          <a:extLst>
            <a:ext uri="{FF2B5EF4-FFF2-40B4-BE49-F238E27FC236}">
              <a16:creationId xmlns:a16="http://schemas.microsoft.com/office/drawing/2014/main" id="{446ECEE2-94B1-420D-8A54-3A724C21BBBF}"/>
            </a:ext>
          </a:extLst>
        </xdr:cNvPr>
        <xdr:cNvSpPr>
          <a:spLocks noChangeShapeType="1"/>
        </xdr:cNvSpPr>
      </xdr:nvSpPr>
      <xdr:spPr bwMode="auto">
        <a:xfrm>
          <a:off x="6010275" y="12820650"/>
          <a:ext cx="2419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45</xdr:row>
      <xdr:rowOff>114300</xdr:rowOff>
    </xdr:from>
    <xdr:to>
      <xdr:col>5</xdr:col>
      <xdr:colOff>523875</xdr:colOff>
      <xdr:row>50</xdr:row>
      <xdr:rowOff>95250</xdr:rowOff>
    </xdr:to>
    <xdr:sp macro="" textlink="">
      <xdr:nvSpPr>
        <xdr:cNvPr id="24193" name="Rectangle 5">
          <a:extLst>
            <a:ext uri="{FF2B5EF4-FFF2-40B4-BE49-F238E27FC236}">
              <a16:creationId xmlns:a16="http://schemas.microsoft.com/office/drawing/2014/main" id="{241575C9-B888-45CD-A4A6-8A55AD708EA5}"/>
            </a:ext>
          </a:extLst>
        </xdr:cNvPr>
        <xdr:cNvSpPr>
          <a:spLocks noChangeArrowheads="1"/>
        </xdr:cNvSpPr>
      </xdr:nvSpPr>
      <xdr:spPr bwMode="auto">
        <a:xfrm>
          <a:off x="142875" y="12468225"/>
          <a:ext cx="4324350" cy="1362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133350</xdr:rowOff>
    </xdr:from>
    <xdr:to>
      <xdr:col>11</xdr:col>
      <xdr:colOff>781050</xdr:colOff>
      <xdr:row>50</xdr:row>
      <xdr:rowOff>104775</xdr:rowOff>
    </xdr:to>
    <xdr:sp macro="" textlink="">
      <xdr:nvSpPr>
        <xdr:cNvPr id="24194" name="Rectangle 6">
          <a:extLst>
            <a:ext uri="{FF2B5EF4-FFF2-40B4-BE49-F238E27FC236}">
              <a16:creationId xmlns:a16="http://schemas.microsoft.com/office/drawing/2014/main" id="{C8930716-004A-40CE-87FB-90D5830621E3}"/>
            </a:ext>
          </a:extLst>
        </xdr:cNvPr>
        <xdr:cNvSpPr>
          <a:spLocks noChangeArrowheads="1"/>
        </xdr:cNvSpPr>
      </xdr:nvSpPr>
      <xdr:spPr bwMode="auto">
        <a:xfrm>
          <a:off x="5153025" y="12487275"/>
          <a:ext cx="3486150" cy="1352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57150</xdr:rowOff>
    </xdr:from>
    <xdr:to>
      <xdr:col>12</xdr:col>
      <xdr:colOff>0</xdr:colOff>
      <xdr:row>43</xdr:row>
      <xdr:rowOff>192400</xdr:rowOff>
    </xdr:to>
    <xdr:sp macro="" textlink="">
      <xdr:nvSpPr>
        <xdr:cNvPr id="6152" name="Text Box 8">
          <a:extLst>
            <a:ext uri="{FF2B5EF4-FFF2-40B4-BE49-F238E27FC236}">
              <a16:creationId xmlns:a16="http://schemas.microsoft.com/office/drawing/2014/main" id="{7D4B6D11-8A8D-43D0-8C5A-EE6870646C4E}"/>
            </a:ext>
          </a:extLst>
        </xdr:cNvPr>
        <xdr:cNvSpPr txBox="1">
          <a:spLocks noChangeArrowheads="1"/>
        </xdr:cNvSpPr>
      </xdr:nvSpPr>
      <xdr:spPr bwMode="auto">
        <a:xfrm>
          <a:off x="0" y="8924925"/>
          <a:ext cx="9277350" cy="2352675"/>
        </a:xfrm>
        <a:prstGeom prst="rect">
          <a:avLst/>
        </a:prstGeom>
        <a:noFill/>
        <a:ln w="9525">
          <a:noFill/>
          <a:miter lim="800000"/>
          <a:headEnd/>
          <a:tailEnd/>
        </a:ln>
      </xdr:spPr>
      <xdr:txBody>
        <a:bodyPr vertOverflow="clip" wrap="square" lIns="27432" tIns="22860" rIns="0" bIns="0" anchor="t" upright="1"/>
        <a:lstStyle/>
        <a:p>
          <a:pPr algn="l" rtl="0">
            <a:defRPr sz="1000"/>
          </a:pPr>
          <a:r>
            <a:rPr lang="th-TH" sz="1000" b="1" i="0" u="sng" strike="noStrike" baseline="0">
              <a:solidFill>
                <a:srgbClr val="000000"/>
              </a:solidFill>
              <a:latin typeface="Tahoma"/>
              <a:cs typeface="Tahoma"/>
            </a:rPr>
            <a:t>หมายเหตุ</a:t>
          </a:r>
          <a:endParaRPr lang="th-TH" sz="1000" b="0" i="0" u="none" strike="noStrike" baseline="0">
            <a:solidFill>
              <a:srgbClr val="000000"/>
            </a:solidFill>
            <a:latin typeface="Tahoma"/>
            <a:cs typeface="Tahoma"/>
          </a:endParaRPr>
        </a:p>
        <a:p>
          <a:pPr algn="l" rtl="0">
            <a:defRPr sz="1000"/>
          </a:pPr>
          <a:r>
            <a:rPr lang="th-TH" sz="1000" b="0" i="0" u="none" strike="noStrike" baseline="0">
              <a:solidFill>
                <a:srgbClr val="000000"/>
              </a:solidFill>
              <a:latin typeface="Tahoma"/>
              <a:cs typeface="Tahoma"/>
            </a:rPr>
            <a:t>เพื่อให้กรมธรรม์ประกันชีวิตมีผลคุ้มครองโดยสมบูรณ์และผู้เอาประกันภัยได้รับประโยชน์สูงสุด ผู้เอาประกันภัยมีหน้าที่ในการชำระเบี้ยประกันภัย ซึ่งตัวแทนหรือนายหน้ามาเก็บเบี้ยประกันภัยเป็นการให้บริการเท่านั้น โดยบริษัทฯ ได้อำนวยความสะดวกในการชำระเบี้ยประกันภัย ผ่านช่องทางต่างๆ ดังนี้</a:t>
          </a:r>
        </a:p>
        <a:p>
          <a:pPr algn="l" rtl="0">
            <a:defRPr sz="1000"/>
          </a:pPr>
          <a:r>
            <a:rPr lang="th-TH" sz="1000" b="0" i="0" u="none" strike="noStrike" baseline="0">
              <a:solidFill>
                <a:srgbClr val="000000"/>
              </a:solidFill>
              <a:latin typeface="Tahoma"/>
              <a:cs typeface="Tahoma"/>
            </a:rPr>
            <a:t>         1. ชำระผ่านตัวแทนหรือเคาน์เตอร์ธนาคารกรุงไทย เป็นเงินสด หรือตั๋วแลกเงิน หรือแคชเชียร์เช็ค หรือเช็ค โดยผู้เอาประกันภัยจะได้รับใบเสร็จรับเงินชั่วคราวงวดแรกทันที หลังจากชำระเงินค่าเบี้ยประกันภัย และใบเสร็จรับเงินชั่วคราวดังกล่าวจะต้องไม่หมดอายุ</a:t>
          </a:r>
        </a:p>
        <a:p>
          <a:pPr algn="l" rtl="0">
            <a:defRPr sz="1000"/>
          </a:pPr>
          <a:r>
            <a:rPr lang="th-TH" sz="1000" b="0" i="0" u="none" strike="noStrike" baseline="0">
              <a:solidFill>
                <a:srgbClr val="000000"/>
              </a:solidFill>
              <a:latin typeface="Tahoma"/>
              <a:cs typeface="Tahoma"/>
            </a:rPr>
            <a:t>         2. ชำระผ่านแผนกรับชำระเบี้ย ณ ที่ทำการสาขา หรือที่สำนักงานใหญ่ของบริษัทฯ เป็นเงินสด หรือตั๋วแลกเงิน หรือแคชเชียร์เช็ค หรือเช็ค หรือบัตรเครดิต </a:t>
          </a:r>
        </a:p>
        <a:p>
          <a:pPr algn="l" rtl="0">
            <a:defRPr sz="1000"/>
          </a:pPr>
          <a:r>
            <a:rPr lang="th-TH" sz="1000" b="0" i="0" u="none" strike="noStrike" baseline="0">
              <a:solidFill>
                <a:srgbClr val="000000"/>
              </a:solidFill>
              <a:latin typeface="Tahoma"/>
              <a:cs typeface="+mn-cs"/>
            </a:rPr>
            <a:t>         3. ชำระโดยการโอนเงินผ่านเคาน์เตอร์ของธนาคารกรุงเทพ ธนาคารกรุงไทย ธนาคารกรุงศรีอยุธยา ธนาคารกสิกรไทย ธนาคารไทยพาณิชย์ ธนาคารธนชาต ธนาคารทหารไทย ธนาคารเพื่อการเกษตรและสหกรณ์การเกษตร ทุกสาขาทั่วประเทศไทย โดยระบุชื่อบัญชี "บริษัท กรุงไทย-แอกซ่า ประกันชีวิต จำกัด (มหาชน)" โดยใช้แบบฟอร์มใบนำฝากแบบพิเศษของบริษัทฯ เท่านั้น</a:t>
          </a:r>
        </a:p>
        <a:p>
          <a:pPr algn="l" rtl="0">
            <a:defRPr sz="1000"/>
          </a:pPr>
          <a:r>
            <a:rPr lang="th-TH" sz="1000" b="0" i="0" u="none" strike="noStrike" baseline="0">
              <a:solidFill>
                <a:srgbClr val="000000"/>
              </a:solidFill>
              <a:latin typeface="Tahoma"/>
              <a:cs typeface="Tahoma"/>
            </a:rPr>
            <a:t>         4. โอนเงินผ่านตู้ </a:t>
          </a:r>
          <a:r>
            <a:rPr lang="en-US" sz="1000" b="0" i="0" u="none" strike="noStrike" baseline="0">
              <a:solidFill>
                <a:srgbClr val="000000"/>
              </a:solidFill>
              <a:latin typeface="Tahoma"/>
              <a:cs typeface="Tahoma"/>
            </a:rPr>
            <a:t>ATM </a:t>
          </a:r>
          <a:r>
            <a:rPr lang="th-TH" sz="1000" b="0" i="0" u="none" strike="noStrike" baseline="0">
              <a:solidFill>
                <a:srgbClr val="000000"/>
              </a:solidFill>
              <a:latin typeface="Tahoma"/>
              <a:cs typeface="Tahoma"/>
            </a:rPr>
            <a:t>ของธนาคารกรุงไทยทุกสาขาทั่วประเทศ</a:t>
          </a:r>
        </a:p>
        <a:p>
          <a:pPr algn="l" rtl="0">
            <a:defRPr sz="1000"/>
          </a:pPr>
          <a:r>
            <a:rPr lang="th-TH" sz="1000" b="0" i="0" u="none" strike="noStrike" baseline="0">
              <a:solidFill>
                <a:srgbClr val="000000"/>
              </a:solidFill>
              <a:latin typeface="Tahoma"/>
              <a:cs typeface="Tahoma"/>
            </a:rPr>
            <a:t>         5. ชำระทางไปรษณีย์เป็นธนาณัติ ระบุชื่อผู้รับในนาม "บริษัท กรุงไทย-แอกซ่า ประกันชีวิต จำกัด (มหาชน)" และสั่งจ่าย ปณ. นานาเหนือ กรุงเทพฯ</a:t>
          </a:r>
        </a:p>
        <a:p>
          <a:pPr algn="l" rtl="0">
            <a:defRPr sz="1000"/>
          </a:pPr>
          <a:r>
            <a:rPr lang="th-TH" sz="1000" b="0" i="0" u="none" strike="noStrike" baseline="0">
              <a:solidFill>
                <a:srgbClr val="000000"/>
              </a:solidFill>
              <a:latin typeface="Tahoma"/>
              <a:cs typeface="Tahoma"/>
            </a:rPr>
            <a:t>         6. บริการพิเศษ สำหรับการชำระเบี้ยประกันภัยในงวดถัดไป สามารถชำระโดยหักบัญชีเงินฝากธนาคารประเภทออมทรัพย์หรือกระแสรายวัน ผ่านธนาคารกรุงเทพ ธนาคารกรุงไทย ธนาคารกรุงศรีอยุธยา ธนาคารกสิกรไทย ธนาคารไทยพาณิชย์ ทุกสาขาทั่วประเทศ โดยกรอกหนังสือยินยอมหักบัญชีธนาคาร และแนบสำเนาสมุดบัญชีเงินฝากธนาคารหน้าแรกมาด้วยทุกครั้ง ทั้งนี้เบี้ยประกันภัยงวดแรกจะไม่สามารถชำระโดยการหักบัญชีธนาคารได้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66</xdr:row>
      <xdr:rowOff>190500</xdr:rowOff>
    </xdr:from>
    <xdr:to>
      <xdr:col>5</xdr:col>
      <xdr:colOff>133350</xdr:colOff>
      <xdr:row>66</xdr:row>
      <xdr:rowOff>190500</xdr:rowOff>
    </xdr:to>
    <xdr:sp macro="" textlink="">
      <xdr:nvSpPr>
        <xdr:cNvPr id="21331" name="Line 1">
          <a:extLst>
            <a:ext uri="{FF2B5EF4-FFF2-40B4-BE49-F238E27FC236}">
              <a16:creationId xmlns:a16="http://schemas.microsoft.com/office/drawing/2014/main" id="{19C4083B-912F-4AA0-9D62-319FB88098D0}"/>
            </a:ext>
          </a:extLst>
        </xdr:cNvPr>
        <xdr:cNvSpPr>
          <a:spLocks noChangeShapeType="1"/>
        </xdr:cNvSpPr>
      </xdr:nvSpPr>
      <xdr:spPr bwMode="auto">
        <a:xfrm>
          <a:off x="638175" y="1680210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68</xdr:row>
      <xdr:rowOff>209550</xdr:rowOff>
    </xdr:from>
    <xdr:to>
      <xdr:col>5</xdr:col>
      <xdr:colOff>123825</xdr:colOff>
      <xdr:row>68</xdr:row>
      <xdr:rowOff>209550</xdr:rowOff>
    </xdr:to>
    <xdr:sp macro="" textlink="">
      <xdr:nvSpPr>
        <xdr:cNvPr id="21332" name="Line 2">
          <a:extLst>
            <a:ext uri="{FF2B5EF4-FFF2-40B4-BE49-F238E27FC236}">
              <a16:creationId xmlns:a16="http://schemas.microsoft.com/office/drawing/2014/main" id="{92C0EB28-E61A-4694-B8B1-0BC330C79B08}"/>
            </a:ext>
          </a:extLst>
        </xdr:cNvPr>
        <xdr:cNvSpPr>
          <a:spLocks noChangeShapeType="1"/>
        </xdr:cNvSpPr>
      </xdr:nvSpPr>
      <xdr:spPr bwMode="auto">
        <a:xfrm>
          <a:off x="1019175" y="17373600"/>
          <a:ext cx="2343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69</xdr:row>
      <xdr:rowOff>200025</xdr:rowOff>
    </xdr:from>
    <xdr:to>
      <xdr:col>5</xdr:col>
      <xdr:colOff>142875</xdr:colOff>
      <xdr:row>69</xdr:row>
      <xdr:rowOff>200025</xdr:rowOff>
    </xdr:to>
    <xdr:sp macro="" textlink="">
      <xdr:nvSpPr>
        <xdr:cNvPr id="21333" name="Line 3">
          <a:extLst>
            <a:ext uri="{FF2B5EF4-FFF2-40B4-BE49-F238E27FC236}">
              <a16:creationId xmlns:a16="http://schemas.microsoft.com/office/drawing/2014/main" id="{5E5E6461-9570-42B7-8001-535EAFFF8670}"/>
            </a:ext>
          </a:extLst>
        </xdr:cNvPr>
        <xdr:cNvSpPr>
          <a:spLocks noChangeShapeType="1"/>
        </xdr:cNvSpPr>
      </xdr:nvSpPr>
      <xdr:spPr bwMode="auto">
        <a:xfrm>
          <a:off x="533400" y="17640300"/>
          <a:ext cx="2847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66</xdr:row>
      <xdr:rowOff>190500</xdr:rowOff>
    </xdr:from>
    <xdr:to>
      <xdr:col>11</xdr:col>
      <xdr:colOff>571500</xdr:colOff>
      <xdr:row>66</xdr:row>
      <xdr:rowOff>190500</xdr:rowOff>
    </xdr:to>
    <xdr:sp macro="" textlink="">
      <xdr:nvSpPr>
        <xdr:cNvPr id="21334" name="Line 4">
          <a:extLst>
            <a:ext uri="{FF2B5EF4-FFF2-40B4-BE49-F238E27FC236}">
              <a16:creationId xmlns:a16="http://schemas.microsoft.com/office/drawing/2014/main" id="{57AFF2EA-D7B7-47CD-A667-ED2496588C48}"/>
            </a:ext>
          </a:extLst>
        </xdr:cNvPr>
        <xdr:cNvSpPr>
          <a:spLocks noChangeShapeType="1"/>
        </xdr:cNvSpPr>
      </xdr:nvSpPr>
      <xdr:spPr bwMode="auto">
        <a:xfrm>
          <a:off x="5476875" y="16802100"/>
          <a:ext cx="2705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65</xdr:row>
      <xdr:rowOff>114300</xdr:rowOff>
    </xdr:from>
    <xdr:to>
      <xdr:col>5</xdr:col>
      <xdr:colOff>523875</xdr:colOff>
      <xdr:row>70</xdr:row>
      <xdr:rowOff>95250</xdr:rowOff>
    </xdr:to>
    <xdr:sp macro="" textlink="">
      <xdr:nvSpPr>
        <xdr:cNvPr id="21335" name="Rectangle 5">
          <a:extLst>
            <a:ext uri="{FF2B5EF4-FFF2-40B4-BE49-F238E27FC236}">
              <a16:creationId xmlns:a16="http://schemas.microsoft.com/office/drawing/2014/main" id="{71A84083-A1A2-4397-8347-0C29E5EB6EDC}"/>
            </a:ext>
          </a:extLst>
        </xdr:cNvPr>
        <xdr:cNvSpPr>
          <a:spLocks noChangeArrowheads="1"/>
        </xdr:cNvSpPr>
      </xdr:nvSpPr>
      <xdr:spPr bwMode="auto">
        <a:xfrm>
          <a:off x="142875" y="16449675"/>
          <a:ext cx="3619500" cy="1362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65</xdr:row>
      <xdr:rowOff>133350</xdr:rowOff>
    </xdr:from>
    <xdr:to>
      <xdr:col>11</xdr:col>
      <xdr:colOff>781050</xdr:colOff>
      <xdr:row>70</xdr:row>
      <xdr:rowOff>104775</xdr:rowOff>
    </xdr:to>
    <xdr:sp macro="" textlink="">
      <xdr:nvSpPr>
        <xdr:cNvPr id="21336" name="Rectangle 6">
          <a:extLst>
            <a:ext uri="{FF2B5EF4-FFF2-40B4-BE49-F238E27FC236}">
              <a16:creationId xmlns:a16="http://schemas.microsoft.com/office/drawing/2014/main" id="{ADB18B04-0A5E-4D8A-9FDC-DFE894CD756B}"/>
            </a:ext>
          </a:extLst>
        </xdr:cNvPr>
        <xdr:cNvSpPr>
          <a:spLocks noChangeArrowheads="1"/>
        </xdr:cNvSpPr>
      </xdr:nvSpPr>
      <xdr:spPr bwMode="auto">
        <a:xfrm>
          <a:off x="4505325" y="16468725"/>
          <a:ext cx="3886200" cy="1352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55</xdr:row>
      <xdr:rowOff>230505</xdr:rowOff>
    </xdr:from>
    <xdr:to>
      <xdr:col>11</xdr:col>
      <xdr:colOff>1440211</xdr:colOff>
      <xdr:row>64</xdr:row>
      <xdr:rowOff>47640</xdr:rowOff>
    </xdr:to>
    <xdr:sp macro="" textlink="">
      <xdr:nvSpPr>
        <xdr:cNvPr id="5128" name="Text Box 8">
          <a:extLst>
            <a:ext uri="{FF2B5EF4-FFF2-40B4-BE49-F238E27FC236}">
              <a16:creationId xmlns:a16="http://schemas.microsoft.com/office/drawing/2014/main" id="{4FE06C84-B415-4897-892A-2923E2DADB49}"/>
            </a:ext>
          </a:extLst>
        </xdr:cNvPr>
        <xdr:cNvSpPr txBox="1">
          <a:spLocks noChangeArrowheads="1"/>
        </xdr:cNvSpPr>
      </xdr:nvSpPr>
      <xdr:spPr bwMode="auto">
        <a:xfrm>
          <a:off x="0" y="15735300"/>
          <a:ext cx="9048750" cy="2305050"/>
        </a:xfrm>
        <a:prstGeom prst="rect">
          <a:avLst/>
        </a:prstGeom>
        <a:noFill/>
        <a:ln w="9525">
          <a:noFill/>
          <a:miter lim="800000"/>
          <a:headEnd/>
          <a:tailEnd/>
        </a:ln>
      </xdr:spPr>
      <xdr:txBody>
        <a:bodyPr vertOverflow="clip" wrap="square" lIns="27432" tIns="22860" rIns="0" bIns="0" anchor="t" upright="1"/>
        <a:lstStyle/>
        <a:p>
          <a:pPr algn="l" rtl="0">
            <a:defRPr sz="1000"/>
          </a:pPr>
          <a:r>
            <a:rPr lang="th-TH" sz="1000" b="1" i="0" u="sng" strike="noStrike" baseline="0">
              <a:solidFill>
                <a:srgbClr val="000000"/>
              </a:solidFill>
              <a:latin typeface="Tahoma"/>
              <a:cs typeface="Tahoma"/>
            </a:rPr>
            <a:t>หมายเหตุ</a:t>
          </a:r>
          <a:endParaRPr lang="th-TH" sz="1000" b="0" i="0" u="none" strike="noStrike" baseline="0">
            <a:solidFill>
              <a:srgbClr val="000000"/>
            </a:solidFill>
            <a:latin typeface="Tahoma"/>
            <a:cs typeface="Tahoma"/>
          </a:endParaRPr>
        </a:p>
        <a:p>
          <a:pPr algn="l" rtl="0">
            <a:defRPr sz="1000"/>
          </a:pPr>
          <a:r>
            <a:rPr lang="th-TH" sz="1000" b="0" i="0" u="none" strike="noStrike" baseline="0">
              <a:solidFill>
                <a:srgbClr val="000000"/>
              </a:solidFill>
              <a:latin typeface="Tahoma"/>
              <a:cs typeface="Tahoma"/>
            </a:rPr>
            <a:t>เพื่อให้กรมธรรม์ประกันชีวิตมีผลคุ้มครองโดยสมบูรณ์และผู้เอาประกันภัยได้รับประโยชน์สูงสุด ผู้เอาประกันภัยมีหน้าที่ในการชำระเบี้ยประกันภัย ซึ่งตัวแทนหรือนายหน้ามาเก็บเบี้ยประกันภัยเป็นการให้บริการเท่านั้น โดยบริษัทฯ ได้อำนวยความสะดวกในการชำระเบี้ยประกันภัย ผ่านช่องทางต่างๆ ดังนี้</a:t>
          </a:r>
        </a:p>
        <a:p>
          <a:pPr algn="l" rtl="0">
            <a:defRPr sz="1000"/>
          </a:pPr>
          <a:r>
            <a:rPr lang="th-TH" sz="1000" b="0" i="0" u="none" strike="noStrike" baseline="0">
              <a:solidFill>
                <a:srgbClr val="000000"/>
              </a:solidFill>
              <a:latin typeface="Tahoma"/>
              <a:cs typeface="Tahoma"/>
            </a:rPr>
            <a:t>         1. ชำระผ่านตัวแทนหรือเคาน์เตอร์ธนาคารกรุงไทย เป็นเงินสด หรือตั๋วแลกเงิน หรือแคชเชียร์เช็ค หรือเช็ค โดยผู้เอาประกันภัยจะได้รับใบเสร็จรับเงินชั่วคราวงวดแรกทันที หลังจากชำระเงินค่าเบี้ยประกันภัย และใบเสร็จรับเงินชั่วคราวดังกล่าวจะต้องไม่หมดอายุ</a:t>
          </a:r>
        </a:p>
        <a:p>
          <a:pPr algn="l" rtl="0">
            <a:defRPr sz="1000"/>
          </a:pPr>
          <a:r>
            <a:rPr lang="th-TH" sz="1000" b="0" i="0" u="none" strike="noStrike" baseline="0">
              <a:solidFill>
                <a:srgbClr val="000000"/>
              </a:solidFill>
              <a:latin typeface="Tahoma"/>
              <a:cs typeface="Tahoma"/>
            </a:rPr>
            <a:t>         2. ชำระผ่านแผนกรับชำระเบี้ย ณ ที่ทำการสาขา หรือที่สำนักงานใหญ่ของบริษัทฯ เป็นเงินสด หรือตั๋วแลกเงิน หรือแคชเชียร์เช็ค หรือเช็ค หรือบัตรเครดิต </a:t>
          </a:r>
        </a:p>
        <a:p>
          <a:pPr algn="l" rtl="0">
            <a:defRPr sz="1000"/>
          </a:pPr>
          <a:r>
            <a:rPr lang="th-TH" sz="1000" b="0" i="0" u="none" strike="noStrike" baseline="0">
              <a:solidFill>
                <a:srgbClr val="000000"/>
              </a:solidFill>
              <a:latin typeface="Tahoma"/>
              <a:cs typeface="Tahoma"/>
            </a:rPr>
            <a:t>         3. ชำระโดยการโอนเงินผ่านเคาน์เตอร์ของธนาคารกรุงเทพ ธนาคารกรุงไทย ธนาคารกรุงศรีอยุธยา ธนาคารกสิกรไทย ธนาคารไทยพาณิชย์ ทุกสาขาทั่วประเทศไทย โดยระบุชื่อบัญชี "บริษัท กรุงไทย-แอกซ่า ประกันชีวิต จำกัด" โดยใช้แบบฟอร์มใบนำฝากแบบพิเศษของบริษัทฯ เท่านั้น</a:t>
          </a:r>
        </a:p>
        <a:p>
          <a:pPr algn="l" rtl="0">
            <a:defRPr sz="1000"/>
          </a:pPr>
          <a:r>
            <a:rPr lang="th-TH" sz="1000" b="0" i="0" u="none" strike="noStrike" baseline="0">
              <a:solidFill>
                <a:srgbClr val="000000"/>
              </a:solidFill>
              <a:latin typeface="Tahoma"/>
              <a:cs typeface="Tahoma"/>
            </a:rPr>
            <a:t>         4. โอนเงินผ่านตู้ </a:t>
          </a:r>
          <a:r>
            <a:rPr lang="en-US" sz="1000" b="0" i="0" u="none" strike="noStrike" baseline="0">
              <a:solidFill>
                <a:srgbClr val="000000"/>
              </a:solidFill>
              <a:latin typeface="Tahoma"/>
              <a:cs typeface="Tahoma"/>
            </a:rPr>
            <a:t>ATM </a:t>
          </a:r>
          <a:r>
            <a:rPr lang="th-TH" sz="1000" b="0" i="0" u="none" strike="noStrike" baseline="0">
              <a:solidFill>
                <a:srgbClr val="000000"/>
              </a:solidFill>
              <a:latin typeface="Tahoma"/>
              <a:cs typeface="Tahoma"/>
            </a:rPr>
            <a:t>ของธนาคารกรุงไทยทุกสาขาทั่วประเทศ</a:t>
          </a:r>
        </a:p>
        <a:p>
          <a:pPr algn="l" rtl="0">
            <a:defRPr sz="1000"/>
          </a:pPr>
          <a:r>
            <a:rPr lang="th-TH" sz="1000" b="0" i="0" u="none" strike="noStrike" baseline="0">
              <a:solidFill>
                <a:srgbClr val="000000"/>
              </a:solidFill>
              <a:latin typeface="Tahoma"/>
              <a:cs typeface="Tahoma"/>
            </a:rPr>
            <a:t>         5. ชำระทางไปรษณีย์เป็นธนาณัติ ระบุชื่อผู้รับในนาม "บริษัท กรุงไทย-แอกซ่า ประกันชีวิต จำกัด" และสั่งจ่าย ปณ. นานาเหนือ กรุงเทพฯ</a:t>
          </a:r>
        </a:p>
        <a:p>
          <a:pPr algn="l" rtl="0">
            <a:defRPr sz="1000"/>
          </a:pPr>
          <a:r>
            <a:rPr lang="th-TH" sz="1000" b="0" i="0" u="none" strike="noStrike" baseline="0">
              <a:solidFill>
                <a:srgbClr val="000000"/>
              </a:solidFill>
              <a:latin typeface="Tahoma"/>
              <a:cs typeface="Tahoma"/>
            </a:rPr>
            <a:t>         6. บริการพิเศษ สำหรับการชำระเบี้ยประกันภัยในงวดถัดไป สามารถชำระโดยหักบัญชีเงินฝากธนาคารประเภทออมทรัพย์หรือกระแสรายวัน ผ่านธนาคารกรุงเทพ ธนาคารกรุงไทย ธนาคารกรุงศรีอยุธยา ธนาคารกสิกรไทย ธนาคารไทยพาณิชย์ ทุกสาขาทั่วประเทศ โดยกรอกหนังสือยินยอมหักบัญชีธนาคาร และแนบสำเนาสมุดบัญชีเงินฝากธนาคารหน้าแรกมาด้วยทุกครั้ง ทั้งนี้เบี้ยประกันภัยงวดแรกจะไม่สามารถชำระโดยการหักบัญชีธนาคารได้</a:t>
          </a:r>
        </a:p>
      </xdr:txBody>
    </xdr:sp>
    <xdr:clientData/>
  </xdr:twoCellAnchor>
  <xdr:twoCellAnchor>
    <xdr:from>
      <xdr:col>0</xdr:col>
      <xdr:colOff>190500</xdr:colOff>
      <xdr:row>1</xdr:row>
      <xdr:rowOff>104775</xdr:rowOff>
    </xdr:from>
    <xdr:to>
      <xdr:col>11</xdr:col>
      <xdr:colOff>990600</xdr:colOff>
      <xdr:row>3</xdr:row>
      <xdr:rowOff>38100</xdr:rowOff>
    </xdr:to>
    <xdr:sp macro="" textlink="">
      <xdr:nvSpPr>
        <xdr:cNvPr id="21338" name="Rectangle 9">
          <a:extLst>
            <a:ext uri="{FF2B5EF4-FFF2-40B4-BE49-F238E27FC236}">
              <a16:creationId xmlns:a16="http://schemas.microsoft.com/office/drawing/2014/main" id="{3E4D7795-C321-4A06-83F0-D099DA05FFCD}"/>
            </a:ext>
          </a:extLst>
        </xdr:cNvPr>
        <xdr:cNvSpPr>
          <a:spLocks noChangeArrowheads="1"/>
        </xdr:cNvSpPr>
      </xdr:nvSpPr>
      <xdr:spPr bwMode="auto">
        <a:xfrm>
          <a:off x="190500" y="381000"/>
          <a:ext cx="8410575" cy="352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ongkotkan/My%20Documents/Re-pricing%20product/Pricing%20Mode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06-10-18%20compare%20Retirement%20(Chg%20A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MANEES~1/LOCALS~1/Temp/Temporary%20Directory%203%20for%20Data%20to%20MKT.zip/Pricing%20Model%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gram%20Excel/Bank/2010/Tax%2009/Table%20-%20PR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x%2009/Table%20-%20PR6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gram%20Excel/AD/Tax%2009/Table%20-%20PR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pricing%202009/2009%20New%20Plan/Pricing%20Model-25EG%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ality Table"/>
      <sheetName val="THRegulation"/>
      <sheetName val="Global Assumption"/>
      <sheetName val="Table"/>
      <sheetName val="Premium"/>
      <sheetName val="PremiumReport"/>
      <sheetName val="CVCalculation"/>
      <sheetName val="PolicyValueGrossCV"/>
      <sheetName val="GPolicyValueMDTA"/>
      <sheetName val="GPolicyValueFDTA"/>
      <sheetName val="Commutation Table"/>
      <sheetName val="PolicyValue"/>
      <sheetName val="Reserve"/>
      <sheetName val="PolicyValueFDTA"/>
      <sheetName val="PolicyValueMDTA"/>
      <sheetName val="PolicyValueTable"/>
      <sheetName val="Extra Premium"/>
      <sheetName val="SV RPU ETI"/>
      <sheetName val="Decrement"/>
    </sheetNames>
    <sheetDataSet>
      <sheetData sheetId="0"/>
      <sheetData sheetId="1"/>
      <sheetData sheetId="2" refreshError="1">
        <row r="13">
          <cell r="D13">
            <v>50</v>
          </cell>
        </row>
      </sheetData>
      <sheetData sheetId="3"/>
      <sheetData sheetId="4"/>
      <sheetData sheetId="5" refreshError="1">
        <row r="2">
          <cell r="A2">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O97"/>
      <sheetName val="TB_DV"/>
      <sheetName val="TB_CV"/>
      <sheetName val="Premium"/>
      <sheetName val="UL-Retirement"/>
      <sheetName val="compare (EA60&amp;Retirement)"/>
      <sheetName val="Premium(Bumnan)"/>
      <sheetName val="CV(Bumnan)"/>
      <sheetName val="Sheet3"/>
    </sheetNames>
    <sheetDataSet>
      <sheetData sheetId="0"/>
      <sheetData sheetId="1"/>
      <sheetData sheetId="2"/>
      <sheetData sheetId="3" refreshError="1"/>
      <sheetData sheetId="4" refreshError="1"/>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ality Table"/>
      <sheetName val="THRegulation"/>
      <sheetName val="Global Assumption"/>
      <sheetName val="Table"/>
      <sheetName val="Premium"/>
      <sheetName val="PremiumReport"/>
      <sheetName val="CVCalculation"/>
      <sheetName val="PolicyValueGrossCV"/>
      <sheetName val="GPolicyValueMDTA"/>
      <sheetName val="GPolicyValueFDTA"/>
      <sheetName val="Commutation Table"/>
      <sheetName val="PolicyValue"/>
      <sheetName val="Reserve"/>
      <sheetName val="PolicyValueFDTA"/>
      <sheetName val="PolicyValueMDTA"/>
      <sheetName val="PolicyValueTable"/>
      <sheetName val="Extra Premium"/>
      <sheetName val="SV RPU ETI"/>
      <sheetName val="Decrement"/>
    </sheetNames>
    <sheetDataSet>
      <sheetData sheetId="0"/>
      <sheetData sheetId="1"/>
      <sheetData sheetId="2" refreshError="1">
        <row r="13">
          <cell r="D13">
            <v>50</v>
          </cell>
        </row>
      </sheetData>
      <sheetData sheetId="3"/>
      <sheetData sheetId="4"/>
      <sheetData sheetId="5" refreshError="1">
        <row r="2">
          <cell r="A2">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FPBENCS"/>
      <sheetName val="LFPDVDGF"/>
      <sheetName val="LFPDVDG"/>
      <sheetName val="LFPISSAGE"/>
      <sheetName val="lfpprlvd"/>
      <sheetName val="LFPUNCV1"/>
      <sheetName val="LFPUNCV2"/>
      <sheetName val="TABCOMM"/>
      <sheetName val="TABCV1"/>
      <sheetName val="TABCV2"/>
      <sheetName val="Table Summary"/>
      <sheetName val="TABP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PR60</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FPBENCS"/>
      <sheetName val="LFPDVDGF"/>
      <sheetName val="LFPDVDG"/>
      <sheetName val="LFPISSAGE"/>
      <sheetName val="lfpprlvd"/>
      <sheetName val="LFPUNCV1"/>
      <sheetName val="LFPUNCV1 (2)"/>
      <sheetName val="LFPUNCV2"/>
      <sheetName val="TABCOMM"/>
      <sheetName val="TABCV1"/>
      <sheetName val="TABCV2"/>
      <sheetName val="TABPRL"/>
      <sheetName val="Table Summary"/>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B2" t="str">
            <v>PR60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FPBENCS"/>
      <sheetName val="LFPDVDGF"/>
      <sheetName val="LFPDVDG"/>
      <sheetName val="LFPISSAGE"/>
      <sheetName val="lfpprlvd"/>
      <sheetName val="LFPUNCV1"/>
      <sheetName val="LFPUNCV2"/>
      <sheetName val="TABCOMM"/>
      <sheetName val="TABCV1"/>
      <sheetName val="TABCV2"/>
      <sheetName val="Table Summary"/>
      <sheetName val="TABP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PR60</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ality Table"/>
      <sheetName val="Commutation Table"/>
      <sheetName val="THRegulation"/>
      <sheetName val="Global Assumption"/>
      <sheetName val="Table"/>
      <sheetName val="Premium"/>
      <sheetName val="PremiumReport"/>
      <sheetName val="CVCalculation"/>
      <sheetName val="PolicyValue"/>
      <sheetName val="PolicyValueGrossCV"/>
      <sheetName val="GPolicyValueFDTA"/>
      <sheetName val="GPolicyValueMDTA"/>
      <sheetName val="Reserve"/>
      <sheetName val="PolicyValueFDTA"/>
      <sheetName val="PolicyValueMDTA"/>
      <sheetName val="PolicyValueTable"/>
      <sheetName val="Extra Premium"/>
      <sheetName val="SV RPU ETI"/>
      <sheetName val="Decrement"/>
    </sheetNames>
    <sheetDataSet>
      <sheetData sheetId="0"/>
      <sheetData sheetId="1"/>
      <sheetData sheetId="2"/>
      <sheetData sheetId="3" refreshError="1">
        <row r="8">
          <cell r="D8">
            <v>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97"/>
  <sheetViews>
    <sheetView topLeftCell="A67" workbookViewId="0">
      <selection activeCell="H89" sqref="H89"/>
    </sheetView>
  </sheetViews>
  <sheetFormatPr defaultRowHeight="12.75" x14ac:dyDescent="0.2"/>
  <cols>
    <col min="1" max="16384" width="9.140625" style="205"/>
  </cols>
  <sheetData>
    <row r="1" spans="1:63" x14ac:dyDescent="0.2">
      <c r="A1" s="203" t="s">
        <v>20</v>
      </c>
      <c r="B1" s="204" t="s">
        <v>19</v>
      </c>
    </row>
    <row r="2" spans="1:63" x14ac:dyDescent="0.2">
      <c r="A2" s="203" t="s">
        <v>21</v>
      </c>
      <c r="B2" s="204" t="s">
        <v>14</v>
      </c>
    </row>
    <row r="4" spans="1:63" x14ac:dyDescent="0.2">
      <c r="A4" s="206" t="s">
        <v>22</v>
      </c>
      <c r="B4" s="206" t="s">
        <v>23</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8"/>
    </row>
    <row r="5" spans="1:63" x14ac:dyDescent="0.2">
      <c r="A5" s="206" t="s">
        <v>24</v>
      </c>
      <c r="B5" s="209">
        <v>0</v>
      </c>
      <c r="C5" s="210">
        <v>1</v>
      </c>
      <c r="D5" s="210">
        <v>2</v>
      </c>
      <c r="E5" s="210">
        <v>3</v>
      </c>
      <c r="F5" s="210">
        <v>4</v>
      </c>
      <c r="G5" s="210">
        <v>5</v>
      </c>
      <c r="H5" s="210">
        <v>6</v>
      </c>
      <c r="I5" s="210">
        <v>7</v>
      </c>
      <c r="J5" s="210">
        <v>8</v>
      </c>
      <c r="K5" s="210">
        <v>9</v>
      </c>
      <c r="L5" s="210">
        <v>10</v>
      </c>
      <c r="M5" s="210">
        <v>11</v>
      </c>
      <c r="N5" s="210">
        <v>12</v>
      </c>
      <c r="O5" s="210">
        <v>13</v>
      </c>
      <c r="P5" s="210">
        <v>14</v>
      </c>
      <c r="Q5" s="210">
        <v>15</v>
      </c>
      <c r="R5" s="210">
        <v>16</v>
      </c>
      <c r="S5" s="210">
        <v>17</v>
      </c>
      <c r="T5" s="210">
        <v>18</v>
      </c>
      <c r="U5" s="210">
        <v>19</v>
      </c>
      <c r="V5" s="210">
        <v>20</v>
      </c>
      <c r="W5" s="210">
        <v>21</v>
      </c>
      <c r="X5" s="210">
        <v>22</v>
      </c>
      <c r="Y5" s="210">
        <v>23</v>
      </c>
      <c r="Z5" s="210">
        <v>24</v>
      </c>
      <c r="AA5" s="210">
        <v>25</v>
      </c>
      <c r="AB5" s="210">
        <v>26</v>
      </c>
      <c r="AC5" s="210">
        <v>27</v>
      </c>
      <c r="AD5" s="210">
        <v>28</v>
      </c>
      <c r="AE5" s="210">
        <v>29</v>
      </c>
      <c r="AF5" s="210">
        <v>30</v>
      </c>
      <c r="AG5" s="210">
        <v>31</v>
      </c>
      <c r="AH5" s="210">
        <v>32</v>
      </c>
      <c r="AI5" s="210">
        <v>33</v>
      </c>
      <c r="AJ5" s="210">
        <v>34</v>
      </c>
      <c r="AK5" s="210">
        <v>35</v>
      </c>
      <c r="AL5" s="210">
        <v>36</v>
      </c>
      <c r="AM5" s="210">
        <v>37</v>
      </c>
      <c r="AN5" s="210">
        <v>38</v>
      </c>
      <c r="AO5" s="210">
        <v>39</v>
      </c>
      <c r="AP5" s="210">
        <v>40</v>
      </c>
      <c r="AQ5" s="210">
        <v>41</v>
      </c>
      <c r="AR5" s="210">
        <v>42</v>
      </c>
      <c r="AS5" s="210">
        <v>43</v>
      </c>
      <c r="AT5" s="210">
        <v>44</v>
      </c>
      <c r="AU5" s="210">
        <v>45</v>
      </c>
      <c r="AV5" s="210">
        <v>46</v>
      </c>
      <c r="AW5" s="210">
        <v>47</v>
      </c>
      <c r="AX5" s="210">
        <v>48</v>
      </c>
      <c r="AY5" s="210">
        <v>49</v>
      </c>
      <c r="AZ5" s="210">
        <v>50</v>
      </c>
      <c r="BA5" s="210">
        <v>51</v>
      </c>
      <c r="BB5" s="210">
        <v>52</v>
      </c>
      <c r="BC5" s="210">
        <v>53</v>
      </c>
      <c r="BD5" s="210">
        <v>54</v>
      </c>
      <c r="BE5" s="210">
        <v>55</v>
      </c>
      <c r="BF5" s="210">
        <v>56</v>
      </c>
      <c r="BG5" s="210">
        <v>57</v>
      </c>
      <c r="BH5" s="210">
        <v>58</v>
      </c>
      <c r="BI5" s="210">
        <v>59</v>
      </c>
      <c r="BJ5" s="210">
        <v>60</v>
      </c>
      <c r="BK5" s="211" t="s">
        <v>25</v>
      </c>
    </row>
    <row r="6" spans="1:63" x14ac:dyDescent="0.2">
      <c r="A6" s="209">
        <v>1</v>
      </c>
      <c r="B6" s="222">
        <v>0</v>
      </c>
      <c r="C6" s="223">
        <v>0</v>
      </c>
      <c r="D6" s="223">
        <v>0</v>
      </c>
      <c r="E6" s="223">
        <v>0</v>
      </c>
      <c r="F6" s="223">
        <v>0</v>
      </c>
      <c r="G6" s="223">
        <v>0</v>
      </c>
      <c r="H6" s="223">
        <v>0</v>
      </c>
      <c r="I6" s="223">
        <v>0</v>
      </c>
      <c r="J6" s="223">
        <v>0</v>
      </c>
      <c r="K6" s="223">
        <v>0</v>
      </c>
      <c r="L6" s="223">
        <v>0</v>
      </c>
      <c r="M6" s="223">
        <v>0</v>
      </c>
      <c r="N6" s="223">
        <v>0</v>
      </c>
      <c r="O6" s="223">
        <v>0</v>
      </c>
      <c r="P6" s="223">
        <v>0</v>
      </c>
      <c r="Q6" s="223">
        <v>0</v>
      </c>
      <c r="R6" s="223">
        <v>0</v>
      </c>
      <c r="S6" s="223">
        <v>0</v>
      </c>
      <c r="T6" s="223">
        <v>0</v>
      </c>
      <c r="U6" s="223">
        <v>0</v>
      </c>
      <c r="V6" s="223">
        <v>0</v>
      </c>
      <c r="W6" s="223">
        <v>0</v>
      </c>
      <c r="X6" s="223">
        <v>0</v>
      </c>
      <c r="Y6" s="223">
        <v>0</v>
      </c>
      <c r="Z6" s="223">
        <v>0</v>
      </c>
      <c r="AA6" s="223">
        <v>0</v>
      </c>
      <c r="AB6" s="223">
        <v>0</v>
      </c>
      <c r="AC6" s="223">
        <v>0</v>
      </c>
      <c r="AD6" s="223">
        <v>0</v>
      </c>
      <c r="AE6" s="223">
        <v>0</v>
      </c>
      <c r="AF6" s="223">
        <v>0</v>
      </c>
      <c r="AG6" s="223">
        <v>0</v>
      </c>
      <c r="AH6" s="223">
        <v>0</v>
      </c>
      <c r="AI6" s="223">
        <v>0</v>
      </c>
      <c r="AJ6" s="223">
        <v>0</v>
      </c>
      <c r="AK6" s="223">
        <v>0</v>
      </c>
      <c r="AL6" s="223">
        <v>0</v>
      </c>
      <c r="AM6" s="223">
        <v>0</v>
      </c>
      <c r="AN6" s="223">
        <v>0</v>
      </c>
      <c r="AO6" s="223">
        <v>0</v>
      </c>
      <c r="AP6" s="223">
        <v>0</v>
      </c>
      <c r="AQ6" s="223">
        <v>0</v>
      </c>
      <c r="AR6" s="223">
        <v>0</v>
      </c>
      <c r="AS6" s="223">
        <v>0</v>
      </c>
      <c r="AT6" s="223">
        <v>0</v>
      </c>
      <c r="AU6" s="223">
        <v>0</v>
      </c>
      <c r="AV6" s="223">
        <v>0</v>
      </c>
      <c r="AW6" s="223">
        <v>0</v>
      </c>
      <c r="AX6" s="223">
        <v>0</v>
      </c>
      <c r="AY6" s="223">
        <v>0</v>
      </c>
      <c r="AZ6" s="223">
        <v>0</v>
      </c>
      <c r="BA6" s="223">
        <v>0</v>
      </c>
      <c r="BB6" s="223">
        <v>0</v>
      </c>
      <c r="BC6" s="223">
        <v>0</v>
      </c>
      <c r="BD6" s="223">
        <v>0</v>
      </c>
      <c r="BE6" s="223">
        <v>0</v>
      </c>
      <c r="BF6" s="223">
        <v>0</v>
      </c>
      <c r="BG6" s="223">
        <v>0</v>
      </c>
      <c r="BH6" s="223">
        <v>0</v>
      </c>
      <c r="BI6" s="223">
        <v>0</v>
      </c>
      <c r="BJ6" s="223">
        <v>0</v>
      </c>
      <c r="BK6" s="214">
        <v>0</v>
      </c>
    </row>
    <row r="7" spans="1:63" x14ac:dyDescent="0.2">
      <c r="A7" s="215">
        <v>2</v>
      </c>
      <c r="B7" s="224">
        <v>2.5</v>
      </c>
      <c r="C7" s="225">
        <v>2.5</v>
      </c>
      <c r="D7" s="225">
        <v>2.5</v>
      </c>
      <c r="E7" s="225">
        <v>2.5</v>
      </c>
      <c r="F7" s="225">
        <v>2.5</v>
      </c>
      <c r="G7" s="225">
        <v>2.5</v>
      </c>
      <c r="H7" s="225">
        <v>2.5</v>
      </c>
      <c r="I7" s="225">
        <v>2.5</v>
      </c>
      <c r="J7" s="225">
        <v>2.5</v>
      </c>
      <c r="K7" s="225">
        <v>2.5</v>
      </c>
      <c r="L7" s="225">
        <v>2.5</v>
      </c>
      <c r="M7" s="225">
        <v>2.5</v>
      </c>
      <c r="N7" s="225">
        <v>2.5</v>
      </c>
      <c r="O7" s="225">
        <v>2.5</v>
      </c>
      <c r="P7" s="225">
        <v>2.5</v>
      </c>
      <c r="Q7" s="225">
        <v>2.5</v>
      </c>
      <c r="R7" s="225">
        <v>2.5</v>
      </c>
      <c r="S7" s="225">
        <v>2.5</v>
      </c>
      <c r="T7" s="225">
        <v>2.5</v>
      </c>
      <c r="U7" s="225">
        <v>2.5</v>
      </c>
      <c r="V7" s="225">
        <v>2.5</v>
      </c>
      <c r="W7" s="225">
        <v>2.5</v>
      </c>
      <c r="X7" s="225">
        <v>2.5</v>
      </c>
      <c r="Y7" s="225">
        <v>2.5</v>
      </c>
      <c r="Z7" s="225">
        <v>2.5</v>
      </c>
      <c r="AA7" s="225">
        <v>2.5</v>
      </c>
      <c r="AB7" s="225">
        <v>2.5</v>
      </c>
      <c r="AC7" s="225">
        <v>2.5</v>
      </c>
      <c r="AD7" s="225">
        <v>2.5</v>
      </c>
      <c r="AE7" s="225">
        <v>2.5</v>
      </c>
      <c r="AF7" s="225">
        <v>2.5</v>
      </c>
      <c r="AG7" s="225">
        <v>2.5</v>
      </c>
      <c r="AH7" s="225">
        <v>2.5</v>
      </c>
      <c r="AI7" s="225">
        <v>2.5</v>
      </c>
      <c r="AJ7" s="225">
        <v>2.5</v>
      </c>
      <c r="AK7" s="225">
        <v>2.5</v>
      </c>
      <c r="AL7" s="225">
        <v>2.5</v>
      </c>
      <c r="AM7" s="225">
        <v>2.5</v>
      </c>
      <c r="AN7" s="225">
        <v>2.5</v>
      </c>
      <c r="AO7" s="225">
        <v>2.5</v>
      </c>
      <c r="AP7" s="225">
        <v>2.5</v>
      </c>
      <c r="AQ7" s="225">
        <v>2.5</v>
      </c>
      <c r="AR7" s="225">
        <v>2.5</v>
      </c>
      <c r="AS7" s="225">
        <v>2.5</v>
      </c>
      <c r="AT7" s="225">
        <v>2.5</v>
      </c>
      <c r="AU7" s="225">
        <v>2.5</v>
      </c>
      <c r="AV7" s="225">
        <v>2.5</v>
      </c>
      <c r="AW7" s="225">
        <v>2.5</v>
      </c>
      <c r="AX7" s="225">
        <v>2.5</v>
      </c>
      <c r="AY7" s="225">
        <v>2.5</v>
      </c>
      <c r="AZ7" s="225">
        <v>2.5</v>
      </c>
      <c r="BA7" s="225">
        <v>2.5</v>
      </c>
      <c r="BB7" s="225">
        <v>2.5</v>
      </c>
      <c r="BC7" s="225">
        <v>2.5</v>
      </c>
      <c r="BD7" s="225">
        <v>2.5</v>
      </c>
      <c r="BE7" s="225">
        <v>2.5</v>
      </c>
      <c r="BF7" s="225">
        <v>2.5</v>
      </c>
      <c r="BG7" s="225">
        <v>2.5</v>
      </c>
      <c r="BH7" s="225">
        <v>2.5</v>
      </c>
      <c r="BI7" s="225">
        <v>2.5</v>
      </c>
      <c r="BJ7" s="225">
        <v>2.5</v>
      </c>
      <c r="BK7" s="218">
        <v>152.5</v>
      </c>
    </row>
    <row r="8" spans="1:63" x14ac:dyDescent="0.2">
      <c r="A8" s="215">
        <v>3</v>
      </c>
      <c r="B8" s="224">
        <v>3.07</v>
      </c>
      <c r="C8" s="225">
        <v>3.07</v>
      </c>
      <c r="D8" s="225">
        <v>3.07</v>
      </c>
      <c r="E8" s="225">
        <v>3.07</v>
      </c>
      <c r="F8" s="225">
        <v>3.07</v>
      </c>
      <c r="G8" s="225">
        <v>3.07</v>
      </c>
      <c r="H8" s="225">
        <v>3.07</v>
      </c>
      <c r="I8" s="225">
        <v>3.07</v>
      </c>
      <c r="J8" s="225">
        <v>3.07</v>
      </c>
      <c r="K8" s="225">
        <v>3.07</v>
      </c>
      <c r="L8" s="225">
        <v>3.07</v>
      </c>
      <c r="M8" s="225">
        <v>3.07</v>
      </c>
      <c r="N8" s="225">
        <v>3.07</v>
      </c>
      <c r="O8" s="225">
        <v>3.07</v>
      </c>
      <c r="P8" s="225">
        <v>3.07</v>
      </c>
      <c r="Q8" s="225">
        <v>3.07</v>
      </c>
      <c r="R8" s="225">
        <v>3.08</v>
      </c>
      <c r="S8" s="225">
        <v>3.08</v>
      </c>
      <c r="T8" s="225">
        <v>3.09</v>
      </c>
      <c r="U8" s="225">
        <v>3.09</v>
      </c>
      <c r="V8" s="225">
        <v>3.1</v>
      </c>
      <c r="W8" s="225">
        <v>3.11</v>
      </c>
      <c r="X8" s="225">
        <v>3.11</v>
      </c>
      <c r="Y8" s="225">
        <v>3.12</v>
      </c>
      <c r="Z8" s="225">
        <v>3.13</v>
      </c>
      <c r="AA8" s="225">
        <v>3.14</v>
      </c>
      <c r="AB8" s="225">
        <v>3.14</v>
      </c>
      <c r="AC8" s="225">
        <v>3.14</v>
      </c>
      <c r="AD8" s="225">
        <v>3.15</v>
      </c>
      <c r="AE8" s="225">
        <v>3.16</v>
      </c>
      <c r="AF8" s="225">
        <v>3.17</v>
      </c>
      <c r="AG8" s="225">
        <v>3.17</v>
      </c>
      <c r="AH8" s="225">
        <v>3.18</v>
      </c>
      <c r="AI8" s="225">
        <v>3.18</v>
      </c>
      <c r="AJ8" s="225">
        <v>3.19</v>
      </c>
      <c r="AK8" s="225">
        <v>3.2</v>
      </c>
      <c r="AL8" s="225">
        <v>3.2</v>
      </c>
      <c r="AM8" s="225">
        <v>3.21</v>
      </c>
      <c r="AN8" s="225">
        <v>3.22</v>
      </c>
      <c r="AO8" s="225">
        <v>3.23</v>
      </c>
      <c r="AP8" s="225">
        <v>3.23</v>
      </c>
      <c r="AQ8" s="225">
        <v>3.23</v>
      </c>
      <c r="AR8" s="225">
        <v>3.24</v>
      </c>
      <c r="AS8" s="225">
        <v>3.25</v>
      </c>
      <c r="AT8" s="225">
        <v>3.26</v>
      </c>
      <c r="AU8" s="225">
        <v>3.26</v>
      </c>
      <c r="AV8" s="225">
        <v>3.27</v>
      </c>
      <c r="AW8" s="225">
        <v>3.28</v>
      </c>
      <c r="AX8" s="225">
        <v>3.28</v>
      </c>
      <c r="AY8" s="225">
        <v>3.29</v>
      </c>
      <c r="AZ8" s="225">
        <v>3.29</v>
      </c>
      <c r="BA8" s="225">
        <v>3.29</v>
      </c>
      <c r="BB8" s="225">
        <v>3.29</v>
      </c>
      <c r="BC8" s="225">
        <v>3.3</v>
      </c>
      <c r="BD8" s="225">
        <v>3.3</v>
      </c>
      <c r="BE8" s="225">
        <v>3.3</v>
      </c>
      <c r="BF8" s="225">
        <v>3.31</v>
      </c>
      <c r="BG8" s="225">
        <v>3.31</v>
      </c>
      <c r="BH8" s="225">
        <v>3.31</v>
      </c>
      <c r="BI8" s="225">
        <v>3.32</v>
      </c>
      <c r="BJ8" s="225">
        <v>3.32</v>
      </c>
      <c r="BK8" s="218">
        <v>193.64</v>
      </c>
    </row>
    <row r="9" spans="1:63" x14ac:dyDescent="0.2">
      <c r="A9" s="215">
        <v>4</v>
      </c>
      <c r="B9" s="224">
        <v>3.64</v>
      </c>
      <c r="C9" s="225">
        <v>3.64</v>
      </c>
      <c r="D9" s="225">
        <v>3.64</v>
      </c>
      <c r="E9" s="225">
        <v>3.64</v>
      </c>
      <c r="F9" s="225">
        <v>3.64</v>
      </c>
      <c r="G9" s="225">
        <v>3.64</v>
      </c>
      <c r="H9" s="225">
        <v>3.64</v>
      </c>
      <c r="I9" s="225">
        <v>3.64</v>
      </c>
      <c r="J9" s="225">
        <v>3.64</v>
      </c>
      <c r="K9" s="225">
        <v>3.64</v>
      </c>
      <c r="L9" s="225">
        <v>3.64</v>
      </c>
      <c r="M9" s="225">
        <v>3.64</v>
      </c>
      <c r="N9" s="225">
        <v>3.64</v>
      </c>
      <c r="O9" s="225">
        <v>3.64</v>
      </c>
      <c r="P9" s="225">
        <v>3.64</v>
      </c>
      <c r="Q9" s="225">
        <v>3.64</v>
      </c>
      <c r="R9" s="225">
        <v>3.65</v>
      </c>
      <c r="S9" s="225">
        <v>3.66</v>
      </c>
      <c r="T9" s="225">
        <v>3.67</v>
      </c>
      <c r="U9" s="225">
        <v>3.69</v>
      </c>
      <c r="V9" s="225">
        <v>3.7</v>
      </c>
      <c r="W9" s="225">
        <v>3.71</v>
      </c>
      <c r="X9" s="225">
        <v>3.73</v>
      </c>
      <c r="Y9" s="225">
        <v>3.74</v>
      </c>
      <c r="Z9" s="225">
        <v>3.75</v>
      </c>
      <c r="AA9" s="225">
        <v>3.76</v>
      </c>
      <c r="AB9" s="225">
        <v>3.78</v>
      </c>
      <c r="AC9" s="225">
        <v>3.79</v>
      </c>
      <c r="AD9" s="225">
        <v>3.8</v>
      </c>
      <c r="AE9" s="225">
        <v>3.82</v>
      </c>
      <c r="AF9" s="225">
        <v>3.83</v>
      </c>
      <c r="AG9" s="225">
        <v>3.84</v>
      </c>
      <c r="AH9" s="225">
        <v>3.85</v>
      </c>
      <c r="AI9" s="225">
        <v>3.87</v>
      </c>
      <c r="AJ9" s="225">
        <v>3.88</v>
      </c>
      <c r="AK9" s="225">
        <v>3.89</v>
      </c>
      <c r="AL9" s="225">
        <v>3.91</v>
      </c>
      <c r="AM9" s="225">
        <v>3.92</v>
      </c>
      <c r="AN9" s="225">
        <v>3.94</v>
      </c>
      <c r="AO9" s="225">
        <v>3.94</v>
      </c>
      <c r="AP9" s="225">
        <v>3.96</v>
      </c>
      <c r="AQ9" s="225">
        <v>3.97</v>
      </c>
      <c r="AR9" s="225">
        <v>3.98</v>
      </c>
      <c r="AS9" s="225">
        <v>4</v>
      </c>
      <c r="AT9" s="225">
        <v>4.01</v>
      </c>
      <c r="AU9" s="225">
        <v>4.03</v>
      </c>
      <c r="AV9" s="225">
        <v>4.03</v>
      </c>
      <c r="AW9" s="225">
        <v>4.05</v>
      </c>
      <c r="AX9" s="225">
        <v>4.0599999999999996</v>
      </c>
      <c r="AY9" s="225">
        <v>4.07</v>
      </c>
      <c r="AZ9" s="225">
        <v>4.08</v>
      </c>
      <c r="BA9" s="225">
        <v>4.09</v>
      </c>
      <c r="BB9" s="225">
        <v>4.09</v>
      </c>
      <c r="BC9" s="225">
        <v>4.09</v>
      </c>
      <c r="BD9" s="225">
        <v>4.0999999999999996</v>
      </c>
      <c r="BE9" s="225">
        <v>4.1100000000000003</v>
      </c>
      <c r="BF9" s="225">
        <v>4.1100000000000003</v>
      </c>
      <c r="BG9" s="225">
        <v>4.12</v>
      </c>
      <c r="BH9" s="225">
        <v>4.12</v>
      </c>
      <c r="BI9" s="225">
        <v>4.12</v>
      </c>
      <c r="BJ9" s="225">
        <v>4.13</v>
      </c>
      <c r="BK9" s="218">
        <v>234.68</v>
      </c>
    </row>
    <row r="10" spans="1:63" x14ac:dyDescent="0.2">
      <c r="A10" s="215">
        <v>5</v>
      </c>
      <c r="B10" s="224">
        <v>4.24</v>
      </c>
      <c r="C10" s="225">
        <v>4.24</v>
      </c>
      <c r="D10" s="225">
        <v>4.24</v>
      </c>
      <c r="E10" s="225">
        <v>4.24</v>
      </c>
      <c r="F10" s="225">
        <v>4.24</v>
      </c>
      <c r="G10" s="225">
        <v>4.24</v>
      </c>
      <c r="H10" s="225">
        <v>4.24</v>
      </c>
      <c r="I10" s="225">
        <v>4.24</v>
      </c>
      <c r="J10" s="225">
        <v>4.24</v>
      </c>
      <c r="K10" s="225">
        <v>4.24</v>
      </c>
      <c r="L10" s="225">
        <v>4.24</v>
      </c>
      <c r="M10" s="225">
        <v>4.24</v>
      </c>
      <c r="N10" s="225">
        <v>4.24</v>
      </c>
      <c r="O10" s="225">
        <v>4.24</v>
      </c>
      <c r="P10" s="225">
        <v>4.24</v>
      </c>
      <c r="Q10" s="225">
        <v>4.24</v>
      </c>
      <c r="R10" s="225">
        <v>4.26</v>
      </c>
      <c r="S10" s="225">
        <v>4.2699999999999996</v>
      </c>
      <c r="T10" s="225">
        <v>4.29</v>
      </c>
      <c r="U10" s="225">
        <v>4.3099999999999996</v>
      </c>
      <c r="V10" s="225">
        <v>4.33</v>
      </c>
      <c r="W10" s="225">
        <v>4.3499999999999996</v>
      </c>
      <c r="X10" s="225">
        <v>4.3600000000000003</v>
      </c>
      <c r="Y10" s="225">
        <v>4.38</v>
      </c>
      <c r="Z10" s="225">
        <v>4.4000000000000004</v>
      </c>
      <c r="AA10" s="225">
        <v>4.41</v>
      </c>
      <c r="AB10" s="225">
        <v>4.4400000000000004</v>
      </c>
      <c r="AC10" s="225">
        <v>4.45</v>
      </c>
      <c r="AD10" s="225">
        <v>4.47</v>
      </c>
      <c r="AE10" s="225">
        <v>4.49</v>
      </c>
      <c r="AF10" s="225">
        <v>4.5</v>
      </c>
      <c r="AG10" s="225">
        <v>4.5199999999999996</v>
      </c>
      <c r="AH10" s="225">
        <v>4.54</v>
      </c>
      <c r="AI10" s="225">
        <v>4.5599999999999996</v>
      </c>
      <c r="AJ10" s="225">
        <v>4.57</v>
      </c>
      <c r="AK10" s="225">
        <v>4.59</v>
      </c>
      <c r="AL10" s="225">
        <v>4.6100000000000003</v>
      </c>
      <c r="AM10" s="225">
        <v>4.63</v>
      </c>
      <c r="AN10" s="225">
        <v>4.6500000000000004</v>
      </c>
      <c r="AO10" s="225">
        <v>4.68</v>
      </c>
      <c r="AP10" s="225">
        <v>4.7</v>
      </c>
      <c r="AQ10" s="225">
        <v>4.72</v>
      </c>
      <c r="AR10" s="225">
        <v>4.74</v>
      </c>
      <c r="AS10" s="225">
        <v>4.7699999999999996</v>
      </c>
      <c r="AT10" s="225">
        <v>4.79</v>
      </c>
      <c r="AU10" s="225">
        <v>4.8099999999999996</v>
      </c>
      <c r="AV10" s="225">
        <v>4.83</v>
      </c>
      <c r="AW10" s="225">
        <v>4.8499999999999996</v>
      </c>
      <c r="AX10" s="225">
        <v>4.87</v>
      </c>
      <c r="AY10" s="225">
        <v>4.8899999999999997</v>
      </c>
      <c r="AZ10" s="225">
        <v>4.91</v>
      </c>
      <c r="BA10" s="225">
        <v>4.92</v>
      </c>
      <c r="BB10" s="225">
        <v>4.92</v>
      </c>
      <c r="BC10" s="225">
        <v>4.9400000000000004</v>
      </c>
      <c r="BD10" s="225">
        <v>4.95</v>
      </c>
      <c r="BE10" s="225">
        <v>4.95</v>
      </c>
      <c r="BF10" s="225">
        <v>4.97</v>
      </c>
      <c r="BG10" s="225">
        <v>4.9800000000000004</v>
      </c>
      <c r="BH10" s="225">
        <v>4.99</v>
      </c>
      <c r="BI10" s="225">
        <v>5</v>
      </c>
      <c r="BJ10" s="225">
        <v>5.01</v>
      </c>
      <c r="BK10" s="218">
        <v>277.41000000000003</v>
      </c>
    </row>
    <row r="11" spans="1:63" x14ac:dyDescent="0.2">
      <c r="A11" s="215">
        <v>6</v>
      </c>
      <c r="B11" s="224">
        <v>4.72</v>
      </c>
      <c r="C11" s="225">
        <v>4.72</v>
      </c>
      <c r="D11" s="225">
        <v>4.72</v>
      </c>
      <c r="E11" s="225">
        <v>4.72</v>
      </c>
      <c r="F11" s="225">
        <v>4.72</v>
      </c>
      <c r="G11" s="225">
        <v>4.72</v>
      </c>
      <c r="H11" s="225">
        <v>4.72</v>
      </c>
      <c r="I11" s="225">
        <v>4.72</v>
      </c>
      <c r="J11" s="225">
        <v>4.72</v>
      </c>
      <c r="K11" s="225">
        <v>4.72</v>
      </c>
      <c r="L11" s="225">
        <v>4.72</v>
      </c>
      <c r="M11" s="225">
        <v>4.72</v>
      </c>
      <c r="N11" s="225">
        <v>4.72</v>
      </c>
      <c r="O11" s="225">
        <v>4.72</v>
      </c>
      <c r="P11" s="225">
        <v>4.72</v>
      </c>
      <c r="Q11" s="225">
        <v>4.72</v>
      </c>
      <c r="R11" s="225">
        <v>4.74</v>
      </c>
      <c r="S11" s="225">
        <v>4.76</v>
      </c>
      <c r="T11" s="225">
        <v>4.79</v>
      </c>
      <c r="U11" s="225">
        <v>4.8099999999999996</v>
      </c>
      <c r="V11" s="225">
        <v>4.83</v>
      </c>
      <c r="W11" s="225">
        <v>4.8499999999999996</v>
      </c>
      <c r="X11" s="225">
        <v>4.88</v>
      </c>
      <c r="Y11" s="225">
        <v>4.91</v>
      </c>
      <c r="Z11" s="225">
        <v>4.93</v>
      </c>
      <c r="AA11" s="225">
        <v>4.95</v>
      </c>
      <c r="AB11" s="225">
        <v>4.97</v>
      </c>
      <c r="AC11" s="225">
        <v>5</v>
      </c>
      <c r="AD11" s="225">
        <v>5.0199999999999996</v>
      </c>
      <c r="AE11" s="225">
        <v>5.04</v>
      </c>
      <c r="AF11" s="225">
        <v>5.0599999999999996</v>
      </c>
      <c r="AG11" s="225">
        <v>5.09</v>
      </c>
      <c r="AH11" s="225">
        <v>5.1100000000000003</v>
      </c>
      <c r="AI11" s="225">
        <v>5.14</v>
      </c>
      <c r="AJ11" s="225">
        <v>5.16</v>
      </c>
      <c r="AK11" s="225">
        <v>5.18</v>
      </c>
      <c r="AL11" s="225">
        <v>5.21</v>
      </c>
      <c r="AM11" s="225">
        <v>5.24</v>
      </c>
      <c r="AN11" s="225">
        <v>5.27</v>
      </c>
      <c r="AO11" s="225">
        <v>5.29</v>
      </c>
      <c r="AP11" s="225">
        <v>5.32</v>
      </c>
      <c r="AQ11" s="225">
        <v>5.35</v>
      </c>
      <c r="AR11" s="225">
        <v>5.37</v>
      </c>
      <c r="AS11" s="225">
        <v>5.4</v>
      </c>
      <c r="AT11" s="225">
        <v>5.43</v>
      </c>
      <c r="AU11" s="225">
        <v>5.45</v>
      </c>
      <c r="AV11" s="225">
        <v>5.48</v>
      </c>
      <c r="AW11" s="225">
        <v>5.51</v>
      </c>
      <c r="AX11" s="225">
        <v>5.54</v>
      </c>
      <c r="AY11" s="225">
        <v>5.57</v>
      </c>
      <c r="AZ11" s="225">
        <v>5.58</v>
      </c>
      <c r="BA11" s="225">
        <v>5.59</v>
      </c>
      <c r="BB11" s="225">
        <v>5.6</v>
      </c>
      <c r="BC11" s="225">
        <v>5.62</v>
      </c>
      <c r="BD11" s="225">
        <v>5.63</v>
      </c>
      <c r="BE11" s="225">
        <v>5.64</v>
      </c>
      <c r="BF11" s="225">
        <v>5.66</v>
      </c>
      <c r="BG11" s="225">
        <v>5.66</v>
      </c>
      <c r="BH11" s="225">
        <v>5.68</v>
      </c>
      <c r="BI11" s="225">
        <v>5.69</v>
      </c>
      <c r="BJ11" s="225">
        <v>5.7</v>
      </c>
      <c r="BK11" s="218">
        <v>312.22000000000003</v>
      </c>
    </row>
    <row r="12" spans="1:63" x14ac:dyDescent="0.2">
      <c r="A12" s="215">
        <v>7</v>
      </c>
      <c r="B12" s="224">
        <v>5.2</v>
      </c>
      <c r="C12" s="225">
        <v>5.2</v>
      </c>
      <c r="D12" s="225">
        <v>5.2</v>
      </c>
      <c r="E12" s="225">
        <v>5.2</v>
      </c>
      <c r="F12" s="225">
        <v>5.2</v>
      </c>
      <c r="G12" s="225">
        <v>5.2</v>
      </c>
      <c r="H12" s="225">
        <v>5.2</v>
      </c>
      <c r="I12" s="225">
        <v>5.2</v>
      </c>
      <c r="J12" s="225">
        <v>5.2</v>
      </c>
      <c r="K12" s="225">
        <v>5.2</v>
      </c>
      <c r="L12" s="225">
        <v>5.2</v>
      </c>
      <c r="M12" s="225">
        <v>5.2</v>
      </c>
      <c r="N12" s="225">
        <v>5.2</v>
      </c>
      <c r="O12" s="225">
        <v>5.2</v>
      </c>
      <c r="P12" s="225">
        <v>5.2</v>
      </c>
      <c r="Q12" s="225">
        <v>5.2</v>
      </c>
      <c r="R12" s="225">
        <v>5.23</v>
      </c>
      <c r="S12" s="225">
        <v>5.26</v>
      </c>
      <c r="T12" s="225">
        <v>5.28</v>
      </c>
      <c r="U12" s="225">
        <v>5.31</v>
      </c>
      <c r="V12" s="225">
        <v>5.34</v>
      </c>
      <c r="W12" s="225">
        <v>5.37</v>
      </c>
      <c r="X12" s="225">
        <v>5.4</v>
      </c>
      <c r="Y12" s="225">
        <v>5.43</v>
      </c>
      <c r="Z12" s="225">
        <v>5.46</v>
      </c>
      <c r="AA12" s="225">
        <v>5.49</v>
      </c>
      <c r="AB12" s="225">
        <v>5.51</v>
      </c>
      <c r="AC12" s="225">
        <v>5.54</v>
      </c>
      <c r="AD12" s="225">
        <v>5.57</v>
      </c>
      <c r="AE12" s="225">
        <v>5.6</v>
      </c>
      <c r="AF12" s="225">
        <v>5.63</v>
      </c>
      <c r="AG12" s="225">
        <v>5.66</v>
      </c>
      <c r="AH12" s="225">
        <v>5.68</v>
      </c>
      <c r="AI12" s="225">
        <v>5.71</v>
      </c>
      <c r="AJ12" s="225">
        <v>5.74</v>
      </c>
      <c r="AK12" s="225">
        <v>5.77</v>
      </c>
      <c r="AL12" s="225">
        <v>5.8</v>
      </c>
      <c r="AM12" s="225">
        <v>5.84</v>
      </c>
      <c r="AN12" s="225">
        <v>5.87</v>
      </c>
      <c r="AO12" s="225">
        <v>5.9</v>
      </c>
      <c r="AP12" s="225">
        <v>5.94</v>
      </c>
      <c r="AQ12" s="225">
        <v>5.97</v>
      </c>
      <c r="AR12" s="225">
        <v>6.01</v>
      </c>
      <c r="AS12" s="225">
        <v>6.04</v>
      </c>
      <c r="AT12" s="225">
        <v>6.07</v>
      </c>
      <c r="AU12" s="225">
        <v>6.1</v>
      </c>
      <c r="AV12" s="225">
        <v>6.13</v>
      </c>
      <c r="AW12" s="225">
        <v>6.17</v>
      </c>
      <c r="AX12" s="225">
        <v>6.2</v>
      </c>
      <c r="AY12" s="225">
        <v>6.24</v>
      </c>
      <c r="AZ12" s="225">
        <v>6.25</v>
      </c>
      <c r="BA12" s="225">
        <v>6.27</v>
      </c>
      <c r="BB12" s="225">
        <v>6.28</v>
      </c>
      <c r="BC12" s="225">
        <v>6.3</v>
      </c>
      <c r="BD12" s="225">
        <v>6.31</v>
      </c>
      <c r="BE12" s="225">
        <v>6.32</v>
      </c>
      <c r="BF12" s="225">
        <v>6.34</v>
      </c>
      <c r="BG12" s="225">
        <v>6.35</v>
      </c>
      <c r="BH12" s="225">
        <v>6.37</v>
      </c>
      <c r="BI12" s="225">
        <v>6.38</v>
      </c>
      <c r="BJ12" s="225">
        <v>6.4</v>
      </c>
      <c r="BK12" s="218">
        <v>347.03</v>
      </c>
    </row>
    <row r="13" spans="1:63" x14ac:dyDescent="0.2">
      <c r="A13" s="215">
        <v>8</v>
      </c>
      <c r="B13" s="224">
        <v>5.67</v>
      </c>
      <c r="C13" s="225">
        <v>5.67</v>
      </c>
      <c r="D13" s="225">
        <v>5.67</v>
      </c>
      <c r="E13" s="225">
        <v>5.67</v>
      </c>
      <c r="F13" s="225">
        <v>5.67</v>
      </c>
      <c r="G13" s="225">
        <v>5.67</v>
      </c>
      <c r="H13" s="225">
        <v>5.67</v>
      </c>
      <c r="I13" s="225">
        <v>5.67</v>
      </c>
      <c r="J13" s="225">
        <v>5.67</v>
      </c>
      <c r="K13" s="225">
        <v>5.67</v>
      </c>
      <c r="L13" s="225">
        <v>5.67</v>
      </c>
      <c r="M13" s="225">
        <v>5.67</v>
      </c>
      <c r="N13" s="225">
        <v>5.67</v>
      </c>
      <c r="O13" s="225">
        <v>5.67</v>
      </c>
      <c r="P13" s="225">
        <v>5.67</v>
      </c>
      <c r="Q13" s="225">
        <v>5.67</v>
      </c>
      <c r="R13" s="225">
        <v>5.71</v>
      </c>
      <c r="S13" s="225">
        <v>5.74</v>
      </c>
      <c r="T13" s="225">
        <v>5.78</v>
      </c>
      <c r="U13" s="225">
        <v>5.81</v>
      </c>
      <c r="V13" s="225">
        <v>5.85</v>
      </c>
      <c r="W13" s="225">
        <v>5.88</v>
      </c>
      <c r="X13" s="225">
        <v>5.91</v>
      </c>
      <c r="Y13" s="225">
        <v>5.95</v>
      </c>
      <c r="Z13" s="225">
        <v>5.99</v>
      </c>
      <c r="AA13" s="225">
        <v>6.02</v>
      </c>
      <c r="AB13" s="225">
        <v>6.06</v>
      </c>
      <c r="AC13" s="225">
        <v>6.09</v>
      </c>
      <c r="AD13" s="225">
        <v>6.12</v>
      </c>
      <c r="AE13" s="225">
        <v>6.16</v>
      </c>
      <c r="AF13" s="225">
        <v>6.19</v>
      </c>
      <c r="AG13" s="225">
        <v>6.23</v>
      </c>
      <c r="AH13" s="225">
        <v>6.26</v>
      </c>
      <c r="AI13" s="225">
        <v>6.3</v>
      </c>
      <c r="AJ13" s="225">
        <v>6.33</v>
      </c>
      <c r="AK13" s="225">
        <v>6.36</v>
      </c>
      <c r="AL13" s="225">
        <v>6.4</v>
      </c>
      <c r="AM13" s="225">
        <v>6.44</v>
      </c>
      <c r="AN13" s="225">
        <v>6.48</v>
      </c>
      <c r="AO13" s="225">
        <v>6.52</v>
      </c>
      <c r="AP13" s="225">
        <v>6.56</v>
      </c>
      <c r="AQ13" s="225">
        <v>6.6</v>
      </c>
      <c r="AR13" s="225">
        <v>6.63</v>
      </c>
      <c r="AS13" s="225">
        <v>6.67</v>
      </c>
      <c r="AT13" s="225">
        <v>6.71</v>
      </c>
      <c r="AU13" s="225">
        <v>6.75</v>
      </c>
      <c r="AV13" s="225">
        <v>6.79</v>
      </c>
      <c r="AW13" s="225">
        <v>6.83</v>
      </c>
      <c r="AX13" s="225">
        <v>6.87</v>
      </c>
      <c r="AY13" s="225">
        <v>6.9</v>
      </c>
      <c r="AZ13" s="225">
        <v>6.93</v>
      </c>
      <c r="BA13" s="225">
        <v>6.94</v>
      </c>
      <c r="BB13" s="225">
        <v>6.96</v>
      </c>
      <c r="BC13" s="225">
        <v>6.97</v>
      </c>
      <c r="BD13" s="225">
        <v>6.99</v>
      </c>
      <c r="BE13" s="225">
        <v>7.01</v>
      </c>
      <c r="BF13" s="225">
        <v>7.02</v>
      </c>
      <c r="BG13" s="225">
        <v>7.05</v>
      </c>
      <c r="BH13" s="225">
        <v>7.06</v>
      </c>
      <c r="BI13" s="225">
        <v>7.08</v>
      </c>
      <c r="BJ13" s="225">
        <v>7.09</v>
      </c>
      <c r="BK13" s="218">
        <v>381.71</v>
      </c>
    </row>
    <row r="14" spans="1:63" x14ac:dyDescent="0.2">
      <c r="A14" s="215">
        <v>9</v>
      </c>
      <c r="B14" s="224">
        <v>6.15</v>
      </c>
      <c r="C14" s="225">
        <v>6.15</v>
      </c>
      <c r="D14" s="225">
        <v>6.15</v>
      </c>
      <c r="E14" s="225">
        <v>6.15</v>
      </c>
      <c r="F14" s="225">
        <v>6.15</v>
      </c>
      <c r="G14" s="225">
        <v>6.15</v>
      </c>
      <c r="H14" s="225">
        <v>6.15</v>
      </c>
      <c r="I14" s="225">
        <v>6.15</v>
      </c>
      <c r="J14" s="225">
        <v>6.15</v>
      </c>
      <c r="K14" s="225">
        <v>6.15</v>
      </c>
      <c r="L14" s="225">
        <v>6.15</v>
      </c>
      <c r="M14" s="225">
        <v>6.15</v>
      </c>
      <c r="N14" s="225">
        <v>6.15</v>
      </c>
      <c r="O14" s="225">
        <v>6.15</v>
      </c>
      <c r="P14" s="225">
        <v>6.15</v>
      </c>
      <c r="Q14" s="225">
        <v>6.15</v>
      </c>
      <c r="R14" s="225">
        <v>6.19</v>
      </c>
      <c r="S14" s="225">
        <v>6.23</v>
      </c>
      <c r="T14" s="225">
        <v>6.27</v>
      </c>
      <c r="U14" s="225">
        <v>6.32</v>
      </c>
      <c r="V14" s="225">
        <v>6.35</v>
      </c>
      <c r="W14" s="225">
        <v>6.39</v>
      </c>
      <c r="X14" s="225">
        <v>6.44</v>
      </c>
      <c r="Y14" s="225">
        <v>6.47</v>
      </c>
      <c r="Z14" s="225">
        <v>6.51</v>
      </c>
      <c r="AA14" s="225">
        <v>6.56</v>
      </c>
      <c r="AB14" s="225">
        <v>6.59</v>
      </c>
      <c r="AC14" s="225">
        <v>6.63</v>
      </c>
      <c r="AD14" s="225">
        <v>6.68</v>
      </c>
      <c r="AE14" s="225">
        <v>6.71</v>
      </c>
      <c r="AF14" s="225">
        <v>6.75</v>
      </c>
      <c r="AG14" s="225">
        <v>6.8</v>
      </c>
      <c r="AH14" s="225">
        <v>6.83</v>
      </c>
      <c r="AI14" s="225">
        <v>6.87</v>
      </c>
      <c r="AJ14" s="225">
        <v>6.92</v>
      </c>
      <c r="AK14" s="225">
        <v>6.95</v>
      </c>
      <c r="AL14" s="225">
        <v>7</v>
      </c>
      <c r="AM14" s="225">
        <v>7.04</v>
      </c>
      <c r="AN14" s="225">
        <v>7.09</v>
      </c>
      <c r="AO14" s="225">
        <v>7.13</v>
      </c>
      <c r="AP14" s="225">
        <v>7.18</v>
      </c>
      <c r="AQ14" s="225">
        <v>7.22</v>
      </c>
      <c r="AR14" s="225">
        <v>7.26</v>
      </c>
      <c r="AS14" s="225">
        <v>7.31</v>
      </c>
      <c r="AT14" s="225">
        <v>7.35</v>
      </c>
      <c r="AU14" s="225">
        <v>7.4</v>
      </c>
      <c r="AV14" s="225">
        <v>7.44</v>
      </c>
      <c r="AW14" s="225">
        <v>7.49</v>
      </c>
      <c r="AX14" s="225">
        <v>7.53</v>
      </c>
      <c r="AY14" s="225">
        <v>7.58</v>
      </c>
      <c r="AZ14" s="225">
        <v>7.6</v>
      </c>
      <c r="BA14" s="225">
        <v>7.61</v>
      </c>
      <c r="BB14" s="225">
        <v>7.64</v>
      </c>
      <c r="BC14" s="225">
        <v>7.65</v>
      </c>
      <c r="BD14" s="225">
        <v>7.67</v>
      </c>
      <c r="BE14" s="225">
        <v>7.7</v>
      </c>
      <c r="BF14" s="225">
        <v>7.71</v>
      </c>
      <c r="BG14" s="225">
        <v>7.73</v>
      </c>
      <c r="BH14" s="225">
        <v>7.75</v>
      </c>
      <c r="BI14" s="225">
        <v>7.77</v>
      </c>
      <c r="BJ14" s="225">
        <v>7.79</v>
      </c>
      <c r="BK14" s="218">
        <v>416.5</v>
      </c>
    </row>
    <row r="15" spans="1:63" x14ac:dyDescent="0.2">
      <c r="A15" s="215">
        <v>10</v>
      </c>
      <c r="B15" s="224">
        <v>6.63</v>
      </c>
      <c r="C15" s="225">
        <v>6.63</v>
      </c>
      <c r="D15" s="225">
        <v>6.63</v>
      </c>
      <c r="E15" s="225">
        <v>6.63</v>
      </c>
      <c r="F15" s="225">
        <v>6.63</v>
      </c>
      <c r="G15" s="225">
        <v>6.63</v>
      </c>
      <c r="H15" s="225">
        <v>6.63</v>
      </c>
      <c r="I15" s="225">
        <v>6.63</v>
      </c>
      <c r="J15" s="225">
        <v>6.63</v>
      </c>
      <c r="K15" s="225">
        <v>6.63</v>
      </c>
      <c r="L15" s="225">
        <v>6.63</v>
      </c>
      <c r="M15" s="225">
        <v>6.63</v>
      </c>
      <c r="N15" s="225">
        <v>6.63</v>
      </c>
      <c r="O15" s="225">
        <v>6.63</v>
      </c>
      <c r="P15" s="225">
        <v>6.63</v>
      </c>
      <c r="Q15" s="225">
        <v>6.63</v>
      </c>
      <c r="R15" s="225">
        <v>6.67</v>
      </c>
      <c r="S15" s="225">
        <v>6.72</v>
      </c>
      <c r="T15" s="225">
        <v>6.76</v>
      </c>
      <c r="U15" s="225">
        <v>6.82</v>
      </c>
      <c r="V15" s="225">
        <v>6.86</v>
      </c>
      <c r="W15" s="225">
        <v>6.91</v>
      </c>
      <c r="X15" s="225">
        <v>6.95</v>
      </c>
      <c r="Y15" s="225">
        <v>7</v>
      </c>
      <c r="Z15" s="225">
        <v>7.04</v>
      </c>
      <c r="AA15" s="225">
        <v>7.09</v>
      </c>
      <c r="AB15" s="225">
        <v>7.13</v>
      </c>
      <c r="AC15" s="225">
        <v>7.18</v>
      </c>
      <c r="AD15" s="225">
        <v>7.23</v>
      </c>
      <c r="AE15" s="225">
        <v>7.27</v>
      </c>
      <c r="AF15" s="225">
        <v>7.32</v>
      </c>
      <c r="AG15" s="225">
        <v>7.36</v>
      </c>
      <c r="AH15" s="225">
        <v>7.41</v>
      </c>
      <c r="AI15" s="225">
        <v>7.45</v>
      </c>
      <c r="AJ15" s="225">
        <v>7.5</v>
      </c>
      <c r="AK15" s="225">
        <v>7.54</v>
      </c>
      <c r="AL15" s="225">
        <v>7.6</v>
      </c>
      <c r="AM15" s="225">
        <v>7.65</v>
      </c>
      <c r="AN15" s="225">
        <v>7.69</v>
      </c>
      <c r="AO15" s="225">
        <v>7.75</v>
      </c>
      <c r="AP15" s="225">
        <v>7.8</v>
      </c>
      <c r="AQ15" s="225">
        <v>7.84</v>
      </c>
      <c r="AR15" s="225">
        <v>7.9</v>
      </c>
      <c r="AS15" s="225">
        <v>7.95</v>
      </c>
      <c r="AT15" s="225">
        <v>7.99</v>
      </c>
      <c r="AU15" s="225">
        <v>8.0500000000000007</v>
      </c>
      <c r="AV15" s="225">
        <v>8.1</v>
      </c>
      <c r="AW15" s="225">
        <v>8.14</v>
      </c>
      <c r="AX15" s="225">
        <v>8.1999999999999993</v>
      </c>
      <c r="AY15" s="225">
        <v>8.25</v>
      </c>
      <c r="AZ15" s="225">
        <v>8.27</v>
      </c>
      <c r="BA15" s="225">
        <v>8.2899999999999991</v>
      </c>
      <c r="BB15" s="225">
        <v>8.31</v>
      </c>
      <c r="BC15" s="225">
        <v>8.33</v>
      </c>
      <c r="BD15" s="225">
        <v>8.35</v>
      </c>
      <c r="BE15" s="225">
        <v>8.3800000000000008</v>
      </c>
      <c r="BF15" s="225">
        <v>8.4</v>
      </c>
      <c r="BG15" s="225">
        <v>8.42</v>
      </c>
      <c r="BH15" s="225">
        <v>8.44</v>
      </c>
      <c r="BI15" s="225">
        <v>8.4700000000000006</v>
      </c>
      <c r="BJ15" s="225">
        <v>8.48</v>
      </c>
      <c r="BK15" s="218">
        <v>451.34</v>
      </c>
    </row>
    <row r="16" spans="1:63" x14ac:dyDescent="0.2">
      <c r="A16" s="215">
        <v>11</v>
      </c>
      <c r="B16" s="224">
        <v>7.11</v>
      </c>
      <c r="C16" s="225">
        <v>7.11</v>
      </c>
      <c r="D16" s="225">
        <v>7.11</v>
      </c>
      <c r="E16" s="225">
        <v>7.11</v>
      </c>
      <c r="F16" s="225">
        <v>7.11</v>
      </c>
      <c r="G16" s="225">
        <v>7.11</v>
      </c>
      <c r="H16" s="225">
        <v>7.11</v>
      </c>
      <c r="I16" s="225">
        <v>7.11</v>
      </c>
      <c r="J16" s="225">
        <v>7.11</v>
      </c>
      <c r="K16" s="225">
        <v>7.11</v>
      </c>
      <c r="L16" s="225">
        <v>7.11</v>
      </c>
      <c r="M16" s="225">
        <v>7.11</v>
      </c>
      <c r="N16" s="225">
        <v>7.11</v>
      </c>
      <c r="O16" s="225">
        <v>7.11</v>
      </c>
      <c r="P16" s="225">
        <v>7.11</v>
      </c>
      <c r="Q16" s="225">
        <v>7.11</v>
      </c>
      <c r="R16" s="225">
        <v>7.16</v>
      </c>
      <c r="S16" s="225">
        <v>7.21</v>
      </c>
      <c r="T16" s="225">
        <v>7.26</v>
      </c>
      <c r="U16" s="225">
        <v>7.32</v>
      </c>
      <c r="V16" s="225">
        <v>7.37</v>
      </c>
      <c r="W16" s="225">
        <v>7.41</v>
      </c>
      <c r="X16" s="225">
        <v>7.47</v>
      </c>
      <c r="Y16" s="225">
        <v>7.52</v>
      </c>
      <c r="Z16" s="225">
        <v>7.57</v>
      </c>
      <c r="AA16" s="225">
        <v>7.62</v>
      </c>
      <c r="AB16" s="225">
        <v>7.68</v>
      </c>
      <c r="AC16" s="225">
        <v>7.73</v>
      </c>
      <c r="AD16" s="225">
        <v>7.78</v>
      </c>
      <c r="AE16" s="225">
        <v>7.83</v>
      </c>
      <c r="AF16" s="225">
        <v>7.88</v>
      </c>
      <c r="AG16" s="225">
        <v>7.93</v>
      </c>
      <c r="AH16" s="225">
        <v>7.98</v>
      </c>
      <c r="AI16" s="225">
        <v>8.0399999999999991</v>
      </c>
      <c r="AJ16" s="225">
        <v>8.09</v>
      </c>
      <c r="AK16" s="225">
        <v>8.1300000000000008</v>
      </c>
      <c r="AL16" s="225">
        <v>8.19</v>
      </c>
      <c r="AM16" s="225">
        <v>8.25</v>
      </c>
      <c r="AN16" s="225">
        <v>8.31</v>
      </c>
      <c r="AO16" s="225">
        <v>8.36</v>
      </c>
      <c r="AP16" s="225">
        <v>8.41</v>
      </c>
      <c r="AQ16" s="225">
        <v>8.4700000000000006</v>
      </c>
      <c r="AR16" s="225">
        <v>8.52</v>
      </c>
      <c r="AS16" s="225">
        <v>8.58</v>
      </c>
      <c r="AT16" s="225">
        <v>8.64</v>
      </c>
      <c r="AU16" s="225">
        <v>8.6999999999999993</v>
      </c>
      <c r="AV16" s="225">
        <v>8.75</v>
      </c>
      <c r="AW16" s="225">
        <v>8.81</v>
      </c>
      <c r="AX16" s="225">
        <v>8.86</v>
      </c>
      <c r="AY16" s="225">
        <v>8.91</v>
      </c>
      <c r="AZ16" s="225">
        <v>8.94</v>
      </c>
      <c r="BA16" s="225">
        <v>8.9700000000000006</v>
      </c>
      <c r="BB16" s="225">
        <v>8.99</v>
      </c>
      <c r="BC16" s="225">
        <v>9.01</v>
      </c>
      <c r="BD16" s="225">
        <v>9.0299999999999994</v>
      </c>
      <c r="BE16" s="225">
        <v>9.06</v>
      </c>
      <c r="BF16" s="225">
        <v>9.09</v>
      </c>
      <c r="BG16" s="225">
        <v>9.11</v>
      </c>
      <c r="BH16" s="225">
        <v>9.1300000000000008</v>
      </c>
      <c r="BI16" s="225">
        <v>9.15</v>
      </c>
      <c r="BJ16" s="225">
        <v>9.18</v>
      </c>
      <c r="BK16" s="218">
        <v>486.16</v>
      </c>
    </row>
    <row r="17" spans="1:63" x14ac:dyDescent="0.2">
      <c r="A17" s="215">
        <v>12</v>
      </c>
      <c r="B17" s="224">
        <v>7.58</v>
      </c>
      <c r="C17" s="225">
        <v>7.58</v>
      </c>
      <c r="D17" s="225">
        <v>7.58</v>
      </c>
      <c r="E17" s="225">
        <v>7.58</v>
      </c>
      <c r="F17" s="225">
        <v>7.58</v>
      </c>
      <c r="G17" s="225">
        <v>7.58</v>
      </c>
      <c r="H17" s="225">
        <v>7.58</v>
      </c>
      <c r="I17" s="225">
        <v>7.58</v>
      </c>
      <c r="J17" s="225">
        <v>7.58</v>
      </c>
      <c r="K17" s="225">
        <v>7.58</v>
      </c>
      <c r="L17" s="225">
        <v>7.58</v>
      </c>
      <c r="M17" s="225">
        <v>7.58</v>
      </c>
      <c r="N17" s="225">
        <v>7.58</v>
      </c>
      <c r="O17" s="225">
        <v>7.58</v>
      </c>
      <c r="P17" s="225">
        <v>7.58</v>
      </c>
      <c r="Q17" s="225">
        <v>7.58</v>
      </c>
      <c r="R17" s="225">
        <v>7.64</v>
      </c>
      <c r="S17" s="225">
        <v>7.7</v>
      </c>
      <c r="T17" s="225">
        <v>7.76</v>
      </c>
      <c r="U17" s="225">
        <v>7.82</v>
      </c>
      <c r="V17" s="225">
        <v>7.87</v>
      </c>
      <c r="W17" s="225">
        <v>7.93</v>
      </c>
      <c r="X17" s="225">
        <v>7.99</v>
      </c>
      <c r="Y17" s="225">
        <v>8.0399999999999991</v>
      </c>
      <c r="Z17" s="225">
        <v>8.1</v>
      </c>
      <c r="AA17" s="225">
        <v>8.16</v>
      </c>
      <c r="AB17" s="225">
        <v>8.2100000000000009</v>
      </c>
      <c r="AC17" s="225">
        <v>8.27</v>
      </c>
      <c r="AD17" s="225">
        <v>8.33</v>
      </c>
      <c r="AE17" s="225">
        <v>8.39</v>
      </c>
      <c r="AF17" s="225">
        <v>8.4499999999999993</v>
      </c>
      <c r="AG17" s="225">
        <v>8.5</v>
      </c>
      <c r="AH17" s="225">
        <v>8.56</v>
      </c>
      <c r="AI17" s="225">
        <v>8.61</v>
      </c>
      <c r="AJ17" s="225">
        <v>8.67</v>
      </c>
      <c r="AK17" s="225">
        <v>8.73</v>
      </c>
      <c r="AL17" s="225">
        <v>8.7899999999999991</v>
      </c>
      <c r="AM17" s="225">
        <v>8.85</v>
      </c>
      <c r="AN17" s="225">
        <v>8.91</v>
      </c>
      <c r="AO17" s="225">
        <v>8.9700000000000006</v>
      </c>
      <c r="AP17" s="225">
        <v>9.0299999999999994</v>
      </c>
      <c r="AQ17" s="225">
        <v>9.1</v>
      </c>
      <c r="AR17" s="225">
        <v>9.16</v>
      </c>
      <c r="AS17" s="225">
        <v>9.2200000000000006</v>
      </c>
      <c r="AT17" s="225">
        <v>9.2799999999999994</v>
      </c>
      <c r="AU17" s="225">
        <v>9.34</v>
      </c>
      <c r="AV17" s="225">
        <v>9.41</v>
      </c>
      <c r="AW17" s="225">
        <v>9.4700000000000006</v>
      </c>
      <c r="AX17" s="225">
        <v>9.5299999999999994</v>
      </c>
      <c r="AY17" s="225">
        <v>9.59</v>
      </c>
      <c r="AZ17" s="225">
        <v>9.6199999999999992</v>
      </c>
      <c r="BA17" s="225">
        <v>9.64</v>
      </c>
      <c r="BB17" s="225">
        <v>9.67</v>
      </c>
      <c r="BC17" s="225">
        <v>9.69</v>
      </c>
      <c r="BD17" s="225">
        <v>9.7200000000000006</v>
      </c>
      <c r="BE17" s="225">
        <v>9.74</v>
      </c>
      <c r="BF17" s="225">
        <v>9.77</v>
      </c>
      <c r="BG17" s="225">
        <v>9.8000000000000007</v>
      </c>
      <c r="BH17" s="225">
        <v>9.83</v>
      </c>
      <c r="BI17" s="225">
        <v>9.85</v>
      </c>
      <c r="BJ17" s="225">
        <v>9.8800000000000008</v>
      </c>
      <c r="BK17" s="218">
        <v>520.87</v>
      </c>
    </row>
    <row r="18" spans="1:63" x14ac:dyDescent="0.2">
      <c r="A18" s="215">
        <v>13</v>
      </c>
      <c r="B18" s="224">
        <v>8.06</v>
      </c>
      <c r="C18" s="225">
        <v>8.06</v>
      </c>
      <c r="D18" s="225">
        <v>8.06</v>
      </c>
      <c r="E18" s="225">
        <v>8.06</v>
      </c>
      <c r="F18" s="225">
        <v>8.06</v>
      </c>
      <c r="G18" s="225">
        <v>8.06</v>
      </c>
      <c r="H18" s="225">
        <v>8.06</v>
      </c>
      <c r="I18" s="225">
        <v>8.06</v>
      </c>
      <c r="J18" s="225">
        <v>8.06</v>
      </c>
      <c r="K18" s="225">
        <v>8.06</v>
      </c>
      <c r="L18" s="225">
        <v>8.06</v>
      </c>
      <c r="M18" s="225">
        <v>8.06</v>
      </c>
      <c r="N18" s="225">
        <v>8.06</v>
      </c>
      <c r="O18" s="225">
        <v>8.06</v>
      </c>
      <c r="P18" s="225">
        <v>8.06</v>
      </c>
      <c r="Q18" s="225">
        <v>8.06</v>
      </c>
      <c r="R18" s="225">
        <v>8.1300000000000008</v>
      </c>
      <c r="S18" s="225">
        <v>8.19</v>
      </c>
      <c r="T18" s="225">
        <v>8.25</v>
      </c>
      <c r="U18" s="225">
        <v>8.32</v>
      </c>
      <c r="V18" s="225">
        <v>8.3800000000000008</v>
      </c>
      <c r="W18" s="225">
        <v>8.44</v>
      </c>
      <c r="X18" s="225">
        <v>8.5</v>
      </c>
      <c r="Y18" s="225">
        <v>8.56</v>
      </c>
      <c r="Z18" s="225">
        <v>8.6300000000000008</v>
      </c>
      <c r="AA18" s="225">
        <v>8.69</v>
      </c>
      <c r="AB18" s="225">
        <v>8.76</v>
      </c>
      <c r="AC18" s="225">
        <v>8.82</v>
      </c>
      <c r="AD18" s="225">
        <v>8.8800000000000008</v>
      </c>
      <c r="AE18" s="225">
        <v>8.9499999999999993</v>
      </c>
      <c r="AF18" s="225">
        <v>9.01</v>
      </c>
      <c r="AG18" s="225">
        <v>9.07</v>
      </c>
      <c r="AH18" s="225">
        <v>9.1300000000000008</v>
      </c>
      <c r="AI18" s="225">
        <v>9.19</v>
      </c>
      <c r="AJ18" s="225">
        <v>9.25</v>
      </c>
      <c r="AK18" s="225">
        <v>9.32</v>
      </c>
      <c r="AL18" s="225">
        <v>9.39</v>
      </c>
      <c r="AM18" s="225">
        <v>9.4600000000000009</v>
      </c>
      <c r="AN18" s="225">
        <v>9.52</v>
      </c>
      <c r="AO18" s="225">
        <v>9.58</v>
      </c>
      <c r="AP18" s="225">
        <v>9.65</v>
      </c>
      <c r="AQ18" s="225">
        <v>9.7200000000000006</v>
      </c>
      <c r="AR18" s="225">
        <v>9.7899999999999991</v>
      </c>
      <c r="AS18" s="225">
        <v>9.85</v>
      </c>
      <c r="AT18" s="225">
        <v>9.92</v>
      </c>
      <c r="AU18" s="225">
        <v>9.99</v>
      </c>
      <c r="AV18" s="225">
        <v>10.06</v>
      </c>
      <c r="AW18" s="225">
        <v>10.119999999999999</v>
      </c>
      <c r="AX18" s="225">
        <v>10.19</v>
      </c>
      <c r="AY18" s="225">
        <v>10.26</v>
      </c>
      <c r="AZ18" s="225">
        <v>10.29</v>
      </c>
      <c r="BA18" s="225">
        <v>10.31</v>
      </c>
      <c r="BB18" s="225">
        <v>10.34</v>
      </c>
      <c r="BC18" s="225">
        <v>10.37</v>
      </c>
      <c r="BD18" s="225">
        <v>10.4</v>
      </c>
      <c r="BE18" s="225">
        <v>10.43</v>
      </c>
      <c r="BF18" s="225">
        <v>10.45</v>
      </c>
      <c r="BG18" s="225">
        <v>10.48</v>
      </c>
      <c r="BH18" s="225">
        <v>10.51</v>
      </c>
      <c r="BI18" s="225">
        <v>10.54</v>
      </c>
      <c r="BJ18" s="225">
        <v>10.57</v>
      </c>
      <c r="BK18" s="218">
        <v>555.62</v>
      </c>
    </row>
    <row r="19" spans="1:63" x14ac:dyDescent="0.2">
      <c r="A19" s="215">
        <v>14</v>
      </c>
      <c r="B19" s="224">
        <v>8.5399999999999991</v>
      </c>
      <c r="C19" s="225">
        <v>8.5399999999999991</v>
      </c>
      <c r="D19" s="225">
        <v>8.5399999999999991</v>
      </c>
      <c r="E19" s="225">
        <v>8.5399999999999991</v>
      </c>
      <c r="F19" s="225">
        <v>8.5399999999999991</v>
      </c>
      <c r="G19" s="225">
        <v>8.5399999999999991</v>
      </c>
      <c r="H19" s="225">
        <v>8.5399999999999991</v>
      </c>
      <c r="I19" s="225">
        <v>8.5399999999999991</v>
      </c>
      <c r="J19" s="225">
        <v>8.5399999999999991</v>
      </c>
      <c r="K19" s="225">
        <v>8.5399999999999991</v>
      </c>
      <c r="L19" s="225">
        <v>8.5399999999999991</v>
      </c>
      <c r="M19" s="225">
        <v>8.5399999999999991</v>
      </c>
      <c r="N19" s="225">
        <v>8.5399999999999991</v>
      </c>
      <c r="O19" s="225">
        <v>8.5399999999999991</v>
      </c>
      <c r="P19" s="225">
        <v>8.5399999999999991</v>
      </c>
      <c r="Q19" s="225">
        <v>8.5399999999999991</v>
      </c>
      <c r="R19" s="225">
        <v>8.61</v>
      </c>
      <c r="S19" s="225">
        <v>8.68</v>
      </c>
      <c r="T19" s="225">
        <v>8.75</v>
      </c>
      <c r="U19" s="225">
        <v>8.82</v>
      </c>
      <c r="V19" s="225">
        <v>8.8800000000000008</v>
      </c>
      <c r="W19" s="225">
        <v>8.9499999999999993</v>
      </c>
      <c r="X19" s="225">
        <v>9.02</v>
      </c>
      <c r="Y19" s="225">
        <v>9.09</v>
      </c>
      <c r="Z19" s="225">
        <v>9.16</v>
      </c>
      <c r="AA19" s="225">
        <v>9.23</v>
      </c>
      <c r="AB19" s="225">
        <v>9.3000000000000007</v>
      </c>
      <c r="AC19" s="225">
        <v>9.36</v>
      </c>
      <c r="AD19" s="225">
        <v>9.43</v>
      </c>
      <c r="AE19" s="225">
        <v>9.5</v>
      </c>
      <c r="AF19" s="225">
        <v>9.57</v>
      </c>
      <c r="AG19" s="225">
        <v>9.6300000000000008</v>
      </c>
      <c r="AH19" s="225">
        <v>9.7100000000000009</v>
      </c>
      <c r="AI19" s="225">
        <v>9.7799999999999994</v>
      </c>
      <c r="AJ19" s="225">
        <v>9.84</v>
      </c>
      <c r="AK19" s="225">
        <v>9.91</v>
      </c>
      <c r="AL19" s="225">
        <v>9.99</v>
      </c>
      <c r="AM19" s="225">
        <v>10.050000000000001</v>
      </c>
      <c r="AN19" s="225">
        <v>10.130000000000001</v>
      </c>
      <c r="AO19" s="225">
        <v>10.199999999999999</v>
      </c>
      <c r="AP19" s="225">
        <v>10.27</v>
      </c>
      <c r="AQ19" s="225">
        <v>10.35</v>
      </c>
      <c r="AR19" s="225">
        <v>10.42</v>
      </c>
      <c r="AS19" s="225">
        <v>10.49</v>
      </c>
      <c r="AT19" s="225">
        <v>10.56</v>
      </c>
      <c r="AU19" s="225">
        <v>10.64</v>
      </c>
      <c r="AV19" s="225">
        <v>10.71</v>
      </c>
      <c r="AW19" s="225">
        <v>10.78</v>
      </c>
      <c r="AX19" s="225">
        <v>10.86</v>
      </c>
      <c r="AY19" s="225">
        <v>10.93</v>
      </c>
      <c r="AZ19" s="225">
        <v>10.96</v>
      </c>
      <c r="BA19" s="225">
        <v>10.99</v>
      </c>
      <c r="BB19" s="225">
        <v>11.02</v>
      </c>
      <c r="BC19" s="225">
        <v>11.05</v>
      </c>
      <c r="BD19" s="225">
        <v>11.08</v>
      </c>
      <c r="BE19" s="225">
        <v>11.11</v>
      </c>
      <c r="BF19" s="225">
        <v>11.14</v>
      </c>
      <c r="BG19" s="225">
        <v>11.17</v>
      </c>
      <c r="BH19" s="225">
        <v>11.2</v>
      </c>
      <c r="BI19" s="225">
        <v>11.23</v>
      </c>
      <c r="BJ19" s="225">
        <v>11.27</v>
      </c>
      <c r="BK19" s="218">
        <v>590.46</v>
      </c>
    </row>
    <row r="20" spans="1:63" x14ac:dyDescent="0.2">
      <c r="A20" s="215">
        <v>15</v>
      </c>
      <c r="B20" s="224">
        <v>9.02</v>
      </c>
      <c r="C20" s="225">
        <v>9.02</v>
      </c>
      <c r="D20" s="225">
        <v>9.02</v>
      </c>
      <c r="E20" s="225">
        <v>9.02</v>
      </c>
      <c r="F20" s="225">
        <v>9.02</v>
      </c>
      <c r="G20" s="225">
        <v>9.02</v>
      </c>
      <c r="H20" s="225">
        <v>9.02</v>
      </c>
      <c r="I20" s="225">
        <v>9.02</v>
      </c>
      <c r="J20" s="225">
        <v>9.02</v>
      </c>
      <c r="K20" s="225">
        <v>9.02</v>
      </c>
      <c r="L20" s="225">
        <v>9.02</v>
      </c>
      <c r="M20" s="225">
        <v>9.02</v>
      </c>
      <c r="N20" s="225">
        <v>9.02</v>
      </c>
      <c r="O20" s="225">
        <v>9.02</v>
      </c>
      <c r="P20" s="225">
        <v>9.02</v>
      </c>
      <c r="Q20" s="225">
        <v>9.02</v>
      </c>
      <c r="R20" s="225">
        <v>9.09</v>
      </c>
      <c r="S20" s="225">
        <v>9.17</v>
      </c>
      <c r="T20" s="225">
        <v>9.24</v>
      </c>
      <c r="U20" s="225">
        <v>9.32</v>
      </c>
      <c r="V20" s="225">
        <v>9.39</v>
      </c>
      <c r="W20" s="225">
        <v>9.4700000000000006</v>
      </c>
      <c r="X20" s="225">
        <v>9.5399999999999991</v>
      </c>
      <c r="Y20" s="225">
        <v>9.6199999999999992</v>
      </c>
      <c r="Z20" s="225">
        <v>9.69</v>
      </c>
      <c r="AA20" s="225">
        <v>9.76</v>
      </c>
      <c r="AB20" s="225">
        <v>9.83</v>
      </c>
      <c r="AC20" s="225">
        <v>9.91</v>
      </c>
      <c r="AD20" s="225">
        <v>9.98</v>
      </c>
      <c r="AE20" s="225">
        <v>10.06</v>
      </c>
      <c r="AF20" s="225">
        <v>10.130000000000001</v>
      </c>
      <c r="AG20" s="225">
        <v>10.210000000000001</v>
      </c>
      <c r="AH20" s="225">
        <v>10.28</v>
      </c>
      <c r="AI20" s="225">
        <v>10.35</v>
      </c>
      <c r="AJ20" s="225">
        <v>10.43</v>
      </c>
      <c r="AK20" s="225">
        <v>10.5</v>
      </c>
      <c r="AL20" s="225">
        <v>10.58</v>
      </c>
      <c r="AM20" s="225">
        <v>10.66</v>
      </c>
      <c r="AN20" s="225">
        <v>10.73</v>
      </c>
      <c r="AO20" s="225">
        <v>10.82</v>
      </c>
      <c r="AP20" s="225">
        <v>10.89</v>
      </c>
      <c r="AQ20" s="225">
        <v>10.97</v>
      </c>
      <c r="AR20" s="225">
        <v>11.05</v>
      </c>
      <c r="AS20" s="225">
        <v>11.12</v>
      </c>
      <c r="AT20" s="225">
        <v>11.21</v>
      </c>
      <c r="AU20" s="225">
        <v>11.28</v>
      </c>
      <c r="AV20" s="225">
        <v>11.36</v>
      </c>
      <c r="AW20" s="225">
        <v>11.44</v>
      </c>
      <c r="AX20" s="225">
        <v>11.52</v>
      </c>
      <c r="AY20" s="225">
        <v>11.6</v>
      </c>
      <c r="AZ20" s="225">
        <v>11.63</v>
      </c>
      <c r="BA20" s="225">
        <v>11.66</v>
      </c>
      <c r="BB20" s="225">
        <v>11.69</v>
      </c>
      <c r="BC20" s="225">
        <v>11.73</v>
      </c>
      <c r="BD20" s="225">
        <v>11.76</v>
      </c>
      <c r="BE20" s="225">
        <v>11.8</v>
      </c>
      <c r="BF20" s="225">
        <v>11.83</v>
      </c>
      <c r="BG20" s="225">
        <v>11.86</v>
      </c>
      <c r="BH20" s="225">
        <v>11.9</v>
      </c>
      <c r="BI20" s="225">
        <v>11.93</v>
      </c>
      <c r="BJ20" s="225">
        <v>11.96</v>
      </c>
      <c r="BK20" s="218">
        <v>625.27</v>
      </c>
    </row>
    <row r="21" spans="1:63" x14ac:dyDescent="0.2">
      <c r="A21" s="215">
        <v>16</v>
      </c>
      <c r="B21" s="224">
        <v>10.65</v>
      </c>
      <c r="C21" s="225">
        <v>10.65</v>
      </c>
      <c r="D21" s="225">
        <v>10.65</v>
      </c>
      <c r="E21" s="225">
        <v>10.65</v>
      </c>
      <c r="F21" s="225">
        <v>10.65</v>
      </c>
      <c r="G21" s="225">
        <v>10.65</v>
      </c>
      <c r="H21" s="225">
        <v>10.65</v>
      </c>
      <c r="I21" s="225">
        <v>10.65</v>
      </c>
      <c r="J21" s="225">
        <v>10.65</v>
      </c>
      <c r="K21" s="225">
        <v>10.65</v>
      </c>
      <c r="L21" s="225">
        <v>10.65</v>
      </c>
      <c r="M21" s="225">
        <v>10.65</v>
      </c>
      <c r="N21" s="225">
        <v>10.65</v>
      </c>
      <c r="O21" s="225">
        <v>10.65</v>
      </c>
      <c r="P21" s="225">
        <v>10.65</v>
      </c>
      <c r="Q21" s="225">
        <v>10.65</v>
      </c>
      <c r="R21" s="225">
        <v>10.74</v>
      </c>
      <c r="S21" s="225">
        <v>10.83</v>
      </c>
      <c r="T21" s="225">
        <v>10.92</v>
      </c>
      <c r="U21" s="225">
        <v>11</v>
      </c>
      <c r="V21" s="225">
        <v>11.09</v>
      </c>
      <c r="W21" s="225">
        <v>11.18</v>
      </c>
      <c r="X21" s="225">
        <v>11.26</v>
      </c>
      <c r="Y21" s="225">
        <v>11.35</v>
      </c>
      <c r="Z21" s="225">
        <v>11.44</v>
      </c>
      <c r="AA21" s="225">
        <v>11.53</v>
      </c>
      <c r="AB21" s="225">
        <v>11.62</v>
      </c>
      <c r="AC21" s="225">
        <v>11.71</v>
      </c>
      <c r="AD21" s="225">
        <v>11.79</v>
      </c>
      <c r="AE21" s="225">
        <v>11.88</v>
      </c>
      <c r="AF21" s="225">
        <v>11.97</v>
      </c>
      <c r="AG21" s="225">
        <v>12.05</v>
      </c>
      <c r="AH21" s="225">
        <v>12.14</v>
      </c>
      <c r="AI21" s="225">
        <v>12.23</v>
      </c>
      <c r="AJ21" s="225">
        <v>12.31</v>
      </c>
      <c r="AK21" s="225">
        <v>12.4</v>
      </c>
      <c r="AL21" s="225">
        <v>12.49</v>
      </c>
      <c r="AM21" s="225">
        <v>12.58</v>
      </c>
      <c r="AN21" s="225">
        <v>12.68</v>
      </c>
      <c r="AO21" s="225">
        <v>12.77</v>
      </c>
      <c r="AP21" s="225">
        <v>12.86</v>
      </c>
      <c r="AQ21" s="225">
        <v>12.95</v>
      </c>
      <c r="AR21" s="225">
        <v>13.05</v>
      </c>
      <c r="AS21" s="225">
        <v>13.14</v>
      </c>
      <c r="AT21" s="225">
        <v>13.23</v>
      </c>
      <c r="AU21" s="225">
        <v>13.32</v>
      </c>
      <c r="AV21" s="225">
        <v>13.42</v>
      </c>
      <c r="AW21" s="225">
        <v>13.51</v>
      </c>
      <c r="AX21" s="225">
        <v>13.6</v>
      </c>
      <c r="AY21" s="225">
        <v>13.69</v>
      </c>
      <c r="AZ21" s="225">
        <v>13.73</v>
      </c>
      <c r="BA21" s="225">
        <v>13.77</v>
      </c>
      <c r="BB21" s="225">
        <v>13.81</v>
      </c>
      <c r="BC21" s="225">
        <v>13.84</v>
      </c>
      <c r="BD21" s="225">
        <v>13.88</v>
      </c>
      <c r="BE21" s="225">
        <v>13.92</v>
      </c>
      <c r="BF21" s="225">
        <v>13.96</v>
      </c>
      <c r="BG21" s="225">
        <v>13.99</v>
      </c>
      <c r="BH21" s="225">
        <v>14.03</v>
      </c>
      <c r="BI21" s="225">
        <v>14.08</v>
      </c>
      <c r="BJ21" s="225">
        <v>14.11</v>
      </c>
      <c r="BK21" s="218">
        <v>738.25</v>
      </c>
    </row>
    <row r="22" spans="1:63" x14ac:dyDescent="0.2">
      <c r="A22" s="215">
        <v>17</v>
      </c>
      <c r="B22" s="224">
        <v>12.62</v>
      </c>
      <c r="C22" s="225">
        <v>12.62</v>
      </c>
      <c r="D22" s="225">
        <v>12.62</v>
      </c>
      <c r="E22" s="225">
        <v>12.62</v>
      </c>
      <c r="F22" s="225">
        <v>12.62</v>
      </c>
      <c r="G22" s="225">
        <v>12.62</v>
      </c>
      <c r="H22" s="225">
        <v>12.62</v>
      </c>
      <c r="I22" s="225">
        <v>12.62</v>
      </c>
      <c r="J22" s="225">
        <v>12.62</v>
      </c>
      <c r="K22" s="225">
        <v>12.62</v>
      </c>
      <c r="L22" s="225">
        <v>12.62</v>
      </c>
      <c r="M22" s="225">
        <v>12.62</v>
      </c>
      <c r="N22" s="225">
        <v>12.62</v>
      </c>
      <c r="O22" s="225">
        <v>12.62</v>
      </c>
      <c r="P22" s="225">
        <v>12.62</v>
      </c>
      <c r="Q22" s="225">
        <v>12.62</v>
      </c>
      <c r="R22" s="225">
        <v>12.72</v>
      </c>
      <c r="S22" s="225">
        <v>12.82</v>
      </c>
      <c r="T22" s="225">
        <v>12.93</v>
      </c>
      <c r="U22" s="225">
        <v>13.02</v>
      </c>
      <c r="V22" s="225">
        <v>13.13</v>
      </c>
      <c r="W22" s="225">
        <v>13.23</v>
      </c>
      <c r="X22" s="225">
        <v>13.33</v>
      </c>
      <c r="Y22" s="225">
        <v>13.43</v>
      </c>
      <c r="Z22" s="225">
        <v>13.53</v>
      </c>
      <c r="AA22" s="225">
        <v>13.63</v>
      </c>
      <c r="AB22" s="225">
        <v>13.74</v>
      </c>
      <c r="AC22" s="225">
        <v>13.83</v>
      </c>
      <c r="AD22" s="225">
        <v>13.94</v>
      </c>
      <c r="AE22" s="225">
        <v>14.04</v>
      </c>
      <c r="AF22" s="225">
        <v>14.14</v>
      </c>
      <c r="AG22" s="225">
        <v>14.24</v>
      </c>
      <c r="AH22" s="225">
        <v>14.34</v>
      </c>
      <c r="AI22" s="225">
        <v>14.44</v>
      </c>
      <c r="AJ22" s="225">
        <v>14.55</v>
      </c>
      <c r="AK22" s="225">
        <v>14.64</v>
      </c>
      <c r="AL22" s="225">
        <v>14.75</v>
      </c>
      <c r="AM22" s="225">
        <v>14.85</v>
      </c>
      <c r="AN22" s="225">
        <v>14.96</v>
      </c>
      <c r="AO22" s="225">
        <v>15.06</v>
      </c>
      <c r="AP22" s="225">
        <v>15.17</v>
      </c>
      <c r="AQ22" s="225">
        <v>15.27</v>
      </c>
      <c r="AR22" s="225">
        <v>15.38</v>
      </c>
      <c r="AS22" s="225">
        <v>15.48</v>
      </c>
      <c r="AT22" s="225">
        <v>15.59</v>
      </c>
      <c r="AU22" s="225">
        <v>15.69</v>
      </c>
      <c r="AV22" s="225">
        <v>15.8</v>
      </c>
      <c r="AW22" s="225">
        <v>15.91</v>
      </c>
      <c r="AX22" s="225">
        <v>16.02</v>
      </c>
      <c r="AY22" s="225">
        <v>16.12</v>
      </c>
      <c r="AZ22" s="225">
        <v>16.16</v>
      </c>
      <c r="BA22" s="225">
        <v>16.2</v>
      </c>
      <c r="BB22" s="225">
        <v>16.25</v>
      </c>
      <c r="BC22" s="225">
        <v>16.29</v>
      </c>
      <c r="BD22" s="225">
        <v>16.34</v>
      </c>
      <c r="BE22" s="225">
        <v>16.38</v>
      </c>
      <c r="BF22" s="225">
        <v>16.420000000000002</v>
      </c>
      <c r="BG22" s="225">
        <v>16.47</v>
      </c>
      <c r="BH22" s="225">
        <v>16.510000000000002</v>
      </c>
      <c r="BI22" s="225">
        <v>16.559999999999999</v>
      </c>
      <c r="BJ22" s="225">
        <v>16.600000000000001</v>
      </c>
      <c r="BK22" s="218">
        <v>871.82</v>
      </c>
    </row>
    <row r="23" spans="1:63" x14ac:dyDescent="0.2">
      <c r="A23" s="215">
        <v>18</v>
      </c>
      <c r="B23" s="224">
        <v>14.09</v>
      </c>
      <c r="C23" s="225">
        <v>14.09</v>
      </c>
      <c r="D23" s="225">
        <v>14.09</v>
      </c>
      <c r="E23" s="225">
        <v>14.09</v>
      </c>
      <c r="F23" s="225">
        <v>14.09</v>
      </c>
      <c r="G23" s="225">
        <v>14.09</v>
      </c>
      <c r="H23" s="225">
        <v>14.09</v>
      </c>
      <c r="I23" s="225">
        <v>14.09</v>
      </c>
      <c r="J23" s="225">
        <v>14.09</v>
      </c>
      <c r="K23" s="225">
        <v>14.09</v>
      </c>
      <c r="L23" s="225">
        <v>14.09</v>
      </c>
      <c r="M23" s="225">
        <v>14.09</v>
      </c>
      <c r="N23" s="225">
        <v>14.09</v>
      </c>
      <c r="O23" s="225">
        <v>14.09</v>
      </c>
      <c r="P23" s="225">
        <v>14.09</v>
      </c>
      <c r="Q23" s="225">
        <v>14.09</v>
      </c>
      <c r="R23" s="225">
        <v>14.21</v>
      </c>
      <c r="S23" s="225">
        <v>14.32</v>
      </c>
      <c r="T23" s="225">
        <v>14.43</v>
      </c>
      <c r="U23" s="225">
        <v>14.55</v>
      </c>
      <c r="V23" s="225">
        <v>14.67</v>
      </c>
      <c r="W23" s="225">
        <v>14.78</v>
      </c>
      <c r="X23" s="225">
        <v>14.9</v>
      </c>
      <c r="Y23" s="225">
        <v>15.01</v>
      </c>
      <c r="Z23" s="225">
        <v>15.12</v>
      </c>
      <c r="AA23" s="225">
        <v>15.24</v>
      </c>
      <c r="AB23" s="225">
        <v>15.36</v>
      </c>
      <c r="AC23" s="225">
        <v>15.47</v>
      </c>
      <c r="AD23" s="225">
        <v>15.58</v>
      </c>
      <c r="AE23" s="225">
        <v>15.7</v>
      </c>
      <c r="AF23" s="225">
        <v>15.81</v>
      </c>
      <c r="AG23" s="225">
        <v>15.93</v>
      </c>
      <c r="AH23" s="225">
        <v>16.04</v>
      </c>
      <c r="AI23" s="225">
        <v>16.16</v>
      </c>
      <c r="AJ23" s="225">
        <v>16.27</v>
      </c>
      <c r="AK23" s="225">
        <v>16.38</v>
      </c>
      <c r="AL23" s="225">
        <v>16.5</v>
      </c>
      <c r="AM23" s="225">
        <v>16.62</v>
      </c>
      <c r="AN23" s="225">
        <v>16.739999999999998</v>
      </c>
      <c r="AO23" s="225">
        <v>16.86</v>
      </c>
      <c r="AP23" s="225">
        <v>16.98</v>
      </c>
      <c r="AQ23" s="225">
        <v>17.100000000000001</v>
      </c>
      <c r="AR23" s="225">
        <v>17.22</v>
      </c>
      <c r="AS23" s="225">
        <v>17.34</v>
      </c>
      <c r="AT23" s="225">
        <v>17.46</v>
      </c>
      <c r="AU23" s="225">
        <v>17.57</v>
      </c>
      <c r="AV23" s="225">
        <v>17.690000000000001</v>
      </c>
      <c r="AW23" s="225">
        <v>17.809999999999999</v>
      </c>
      <c r="AX23" s="225">
        <v>17.93</v>
      </c>
      <c r="AY23" s="225">
        <v>18.05</v>
      </c>
      <c r="AZ23" s="225">
        <v>18.09</v>
      </c>
      <c r="BA23" s="225">
        <v>18.149999999999999</v>
      </c>
      <c r="BB23" s="225">
        <v>18.190000000000001</v>
      </c>
      <c r="BC23" s="225">
        <v>18.239999999999998</v>
      </c>
      <c r="BD23" s="225">
        <v>18.3</v>
      </c>
      <c r="BE23" s="225">
        <v>18.34</v>
      </c>
      <c r="BF23" s="225">
        <v>18.39</v>
      </c>
      <c r="BG23" s="225">
        <v>18.440000000000001</v>
      </c>
      <c r="BH23" s="225">
        <v>18.489999999999998</v>
      </c>
      <c r="BI23" s="225">
        <v>18.54</v>
      </c>
      <c r="BJ23" s="225">
        <v>18.59</v>
      </c>
      <c r="BK23" s="218">
        <v>975</v>
      </c>
    </row>
    <row r="24" spans="1:63" x14ac:dyDescent="0.2">
      <c r="A24" s="215">
        <v>19</v>
      </c>
      <c r="B24" s="224">
        <v>15.56</v>
      </c>
      <c r="C24" s="225">
        <v>15.56</v>
      </c>
      <c r="D24" s="225">
        <v>15.56</v>
      </c>
      <c r="E24" s="225">
        <v>15.56</v>
      </c>
      <c r="F24" s="225">
        <v>15.56</v>
      </c>
      <c r="G24" s="225">
        <v>15.56</v>
      </c>
      <c r="H24" s="225">
        <v>15.56</v>
      </c>
      <c r="I24" s="225">
        <v>15.56</v>
      </c>
      <c r="J24" s="225">
        <v>15.56</v>
      </c>
      <c r="K24" s="225">
        <v>15.56</v>
      </c>
      <c r="L24" s="225">
        <v>15.56</v>
      </c>
      <c r="M24" s="225">
        <v>15.56</v>
      </c>
      <c r="N24" s="225">
        <v>15.56</v>
      </c>
      <c r="O24" s="225">
        <v>15.56</v>
      </c>
      <c r="P24" s="225">
        <v>15.56</v>
      </c>
      <c r="Q24" s="225">
        <v>15.56</v>
      </c>
      <c r="R24" s="225">
        <v>15.69</v>
      </c>
      <c r="S24" s="225">
        <v>15.82</v>
      </c>
      <c r="T24" s="225">
        <v>15.95</v>
      </c>
      <c r="U24" s="225">
        <v>16.079999999999998</v>
      </c>
      <c r="V24" s="225">
        <v>16.2</v>
      </c>
      <c r="W24" s="225">
        <v>16.329999999999998</v>
      </c>
      <c r="X24" s="225">
        <v>16.46</v>
      </c>
      <c r="Y24" s="225">
        <v>16.59</v>
      </c>
      <c r="Z24" s="225">
        <v>16.71</v>
      </c>
      <c r="AA24" s="225">
        <v>16.84</v>
      </c>
      <c r="AB24" s="225">
        <v>16.98</v>
      </c>
      <c r="AC24" s="225">
        <v>17.100000000000001</v>
      </c>
      <c r="AD24" s="225">
        <v>17.23</v>
      </c>
      <c r="AE24" s="225">
        <v>17.36</v>
      </c>
      <c r="AF24" s="225">
        <v>17.489999999999998</v>
      </c>
      <c r="AG24" s="225">
        <v>17.61</v>
      </c>
      <c r="AH24" s="225">
        <v>17.739999999999998</v>
      </c>
      <c r="AI24" s="225">
        <v>17.87</v>
      </c>
      <c r="AJ24" s="225">
        <v>18</v>
      </c>
      <c r="AK24" s="225">
        <v>18.12</v>
      </c>
      <c r="AL24" s="225">
        <v>18.260000000000002</v>
      </c>
      <c r="AM24" s="225">
        <v>18.39</v>
      </c>
      <c r="AN24" s="225">
        <v>18.52</v>
      </c>
      <c r="AO24" s="225">
        <v>18.649999999999999</v>
      </c>
      <c r="AP24" s="225">
        <v>18.78</v>
      </c>
      <c r="AQ24" s="225">
        <v>18.920000000000002</v>
      </c>
      <c r="AR24" s="225">
        <v>19.05</v>
      </c>
      <c r="AS24" s="225">
        <v>19.18</v>
      </c>
      <c r="AT24" s="225">
        <v>19.32</v>
      </c>
      <c r="AU24" s="225">
        <v>19.440000000000001</v>
      </c>
      <c r="AV24" s="225">
        <v>19.579999999999998</v>
      </c>
      <c r="AW24" s="225">
        <v>19.71</v>
      </c>
      <c r="AX24" s="225">
        <v>19.84</v>
      </c>
      <c r="AY24" s="225">
        <v>19.98</v>
      </c>
      <c r="AZ24" s="225">
        <v>20.03</v>
      </c>
      <c r="BA24" s="225">
        <v>20.09</v>
      </c>
      <c r="BB24" s="225">
        <v>20.14</v>
      </c>
      <c r="BC24" s="225">
        <v>20.190000000000001</v>
      </c>
      <c r="BD24" s="225">
        <v>20.25</v>
      </c>
      <c r="BE24" s="225">
        <v>20.309999999999999</v>
      </c>
      <c r="BF24" s="225">
        <v>20.36</v>
      </c>
      <c r="BG24" s="225">
        <v>20.41</v>
      </c>
      <c r="BH24" s="225">
        <v>20.47</v>
      </c>
      <c r="BI24" s="225">
        <v>20.52</v>
      </c>
      <c r="BJ24" s="225">
        <v>20.58</v>
      </c>
      <c r="BK24" s="218">
        <v>1078.0999999999999</v>
      </c>
    </row>
    <row r="25" spans="1:63" x14ac:dyDescent="0.2">
      <c r="A25" s="215">
        <v>20</v>
      </c>
      <c r="B25" s="224">
        <v>17.03</v>
      </c>
      <c r="C25" s="225">
        <v>17.03</v>
      </c>
      <c r="D25" s="225">
        <v>17.03</v>
      </c>
      <c r="E25" s="225">
        <v>17.03</v>
      </c>
      <c r="F25" s="225">
        <v>17.03</v>
      </c>
      <c r="G25" s="225">
        <v>17.03</v>
      </c>
      <c r="H25" s="225">
        <v>17.03</v>
      </c>
      <c r="I25" s="225">
        <v>17.03</v>
      </c>
      <c r="J25" s="225">
        <v>17.03</v>
      </c>
      <c r="K25" s="225">
        <v>17.03</v>
      </c>
      <c r="L25" s="225">
        <v>17.03</v>
      </c>
      <c r="M25" s="225">
        <v>17.03</v>
      </c>
      <c r="N25" s="225">
        <v>17.03</v>
      </c>
      <c r="O25" s="225">
        <v>17.03</v>
      </c>
      <c r="P25" s="225">
        <v>17.03</v>
      </c>
      <c r="Q25" s="225">
        <v>17.03</v>
      </c>
      <c r="R25" s="225">
        <v>17.170000000000002</v>
      </c>
      <c r="S25" s="225">
        <v>17.309999999999999</v>
      </c>
      <c r="T25" s="225">
        <v>17.46</v>
      </c>
      <c r="U25" s="225">
        <v>17.600000000000001</v>
      </c>
      <c r="V25" s="225">
        <v>17.739999999999998</v>
      </c>
      <c r="W25" s="225">
        <v>17.88</v>
      </c>
      <c r="X25" s="225">
        <v>18.03</v>
      </c>
      <c r="Y25" s="225">
        <v>18.170000000000002</v>
      </c>
      <c r="Z25" s="225">
        <v>18.309999999999999</v>
      </c>
      <c r="AA25" s="225">
        <v>18.45</v>
      </c>
      <c r="AB25" s="225">
        <v>18.59</v>
      </c>
      <c r="AC25" s="225">
        <v>18.73</v>
      </c>
      <c r="AD25" s="225">
        <v>18.87</v>
      </c>
      <c r="AE25" s="225">
        <v>19.02</v>
      </c>
      <c r="AF25" s="225">
        <v>19.16</v>
      </c>
      <c r="AG25" s="225">
        <v>19.3</v>
      </c>
      <c r="AH25" s="225">
        <v>19.440000000000001</v>
      </c>
      <c r="AI25" s="225">
        <v>19.579999999999998</v>
      </c>
      <c r="AJ25" s="225">
        <v>19.72</v>
      </c>
      <c r="AK25" s="225">
        <v>19.86</v>
      </c>
      <c r="AL25" s="225">
        <v>20.010000000000002</v>
      </c>
      <c r="AM25" s="225">
        <v>20.16</v>
      </c>
      <c r="AN25" s="225">
        <v>20.3</v>
      </c>
      <c r="AO25" s="225">
        <v>20.45</v>
      </c>
      <c r="AP25" s="225">
        <v>20.59</v>
      </c>
      <c r="AQ25" s="225">
        <v>20.74</v>
      </c>
      <c r="AR25" s="225">
        <v>20.88</v>
      </c>
      <c r="AS25" s="225">
        <v>21.03</v>
      </c>
      <c r="AT25" s="225">
        <v>21.18</v>
      </c>
      <c r="AU25" s="225">
        <v>21.32</v>
      </c>
      <c r="AV25" s="225">
        <v>21.47</v>
      </c>
      <c r="AW25" s="225">
        <v>21.61</v>
      </c>
      <c r="AX25" s="225">
        <v>21.76</v>
      </c>
      <c r="AY25" s="225">
        <v>21.9</v>
      </c>
      <c r="AZ25" s="225">
        <v>21.96</v>
      </c>
      <c r="BA25" s="225">
        <v>22.02</v>
      </c>
      <c r="BB25" s="225">
        <v>22.08</v>
      </c>
      <c r="BC25" s="225">
        <v>22.14</v>
      </c>
      <c r="BD25" s="225">
        <v>22.2</v>
      </c>
      <c r="BE25" s="225">
        <v>22.26</v>
      </c>
      <c r="BF25" s="225">
        <v>22.32</v>
      </c>
      <c r="BG25" s="225">
        <v>22.38</v>
      </c>
      <c r="BH25" s="225">
        <v>22.44</v>
      </c>
      <c r="BI25" s="225">
        <v>22.5</v>
      </c>
      <c r="BJ25" s="225">
        <v>22.56</v>
      </c>
      <c r="BK25" s="218">
        <v>1181.1300000000001</v>
      </c>
    </row>
    <row r="26" spans="1:63" x14ac:dyDescent="0.2">
      <c r="A26" s="215">
        <v>21</v>
      </c>
      <c r="B26" s="224">
        <v>17.47</v>
      </c>
      <c r="C26" s="225">
        <v>17.47</v>
      </c>
      <c r="D26" s="225">
        <v>17.47</v>
      </c>
      <c r="E26" s="225">
        <v>17.47</v>
      </c>
      <c r="F26" s="225">
        <v>17.47</v>
      </c>
      <c r="G26" s="225">
        <v>17.47</v>
      </c>
      <c r="H26" s="225">
        <v>17.47</v>
      </c>
      <c r="I26" s="225">
        <v>17.47</v>
      </c>
      <c r="J26" s="225">
        <v>17.47</v>
      </c>
      <c r="K26" s="225">
        <v>17.47</v>
      </c>
      <c r="L26" s="225">
        <v>17.47</v>
      </c>
      <c r="M26" s="225">
        <v>17.47</v>
      </c>
      <c r="N26" s="225">
        <v>17.47</v>
      </c>
      <c r="O26" s="225">
        <v>17.47</v>
      </c>
      <c r="P26" s="225">
        <v>17.47</v>
      </c>
      <c r="Q26" s="225">
        <v>17.47</v>
      </c>
      <c r="R26" s="225">
        <v>17.62</v>
      </c>
      <c r="S26" s="225">
        <v>17.760000000000002</v>
      </c>
      <c r="T26" s="225">
        <v>17.91</v>
      </c>
      <c r="U26" s="225">
        <v>18.059999999999999</v>
      </c>
      <c r="V26" s="225">
        <v>18.2</v>
      </c>
      <c r="W26" s="225">
        <v>18.350000000000001</v>
      </c>
      <c r="X26" s="225">
        <v>18.489999999999998</v>
      </c>
      <c r="Y26" s="225">
        <v>18.64</v>
      </c>
      <c r="Z26" s="225">
        <v>18.78</v>
      </c>
      <c r="AA26" s="225">
        <v>18.93</v>
      </c>
      <c r="AB26" s="225">
        <v>19.079999999999998</v>
      </c>
      <c r="AC26" s="225">
        <v>19.22</v>
      </c>
      <c r="AD26" s="225">
        <v>19.37</v>
      </c>
      <c r="AE26" s="225">
        <v>19.510000000000002</v>
      </c>
      <c r="AF26" s="225">
        <v>19.66</v>
      </c>
      <c r="AG26" s="225">
        <v>19.8</v>
      </c>
      <c r="AH26" s="225">
        <v>19.95</v>
      </c>
      <c r="AI26" s="225">
        <v>20.100000000000001</v>
      </c>
      <c r="AJ26" s="225">
        <v>20.239999999999998</v>
      </c>
      <c r="AK26" s="225">
        <v>20.39</v>
      </c>
      <c r="AL26" s="225">
        <v>20.54</v>
      </c>
      <c r="AM26" s="225">
        <v>20.69</v>
      </c>
      <c r="AN26" s="225">
        <v>20.83</v>
      </c>
      <c r="AO26" s="225">
        <v>20.98</v>
      </c>
      <c r="AP26" s="225">
        <v>21.13</v>
      </c>
      <c r="AQ26" s="225">
        <v>21.28</v>
      </c>
      <c r="AR26" s="225">
        <v>21.43</v>
      </c>
      <c r="AS26" s="225">
        <v>21.58</v>
      </c>
      <c r="AT26" s="225">
        <v>21.73</v>
      </c>
      <c r="AU26" s="225">
        <v>21.88</v>
      </c>
      <c r="AV26" s="225">
        <v>22.03</v>
      </c>
      <c r="AW26" s="225">
        <v>22.18</v>
      </c>
      <c r="AX26" s="225">
        <v>22.33</v>
      </c>
      <c r="AY26" s="225">
        <v>22.48</v>
      </c>
      <c r="AZ26" s="225">
        <v>22.55</v>
      </c>
      <c r="BA26" s="225">
        <v>22.61</v>
      </c>
      <c r="BB26" s="225">
        <v>22.67</v>
      </c>
      <c r="BC26" s="225">
        <v>22.73</v>
      </c>
      <c r="BD26" s="225">
        <v>22.79</v>
      </c>
      <c r="BE26" s="225">
        <v>22.86</v>
      </c>
      <c r="BF26" s="225">
        <v>22.92</v>
      </c>
      <c r="BG26" s="225">
        <v>22.98</v>
      </c>
      <c r="BH26" s="225">
        <v>23.04</v>
      </c>
      <c r="BI26" s="225">
        <v>23.1</v>
      </c>
      <c r="BJ26" s="225">
        <v>23.16</v>
      </c>
      <c r="BK26" s="218">
        <v>1212.08</v>
      </c>
    </row>
    <row r="27" spans="1:63" x14ac:dyDescent="0.2">
      <c r="A27" s="215">
        <v>22</v>
      </c>
      <c r="B27" s="224">
        <v>17.91</v>
      </c>
      <c r="C27" s="225">
        <v>17.91</v>
      </c>
      <c r="D27" s="225">
        <v>17.91</v>
      </c>
      <c r="E27" s="225">
        <v>17.91</v>
      </c>
      <c r="F27" s="225">
        <v>17.91</v>
      </c>
      <c r="G27" s="225">
        <v>17.91</v>
      </c>
      <c r="H27" s="225">
        <v>17.91</v>
      </c>
      <c r="I27" s="225">
        <v>17.91</v>
      </c>
      <c r="J27" s="225">
        <v>17.91</v>
      </c>
      <c r="K27" s="225">
        <v>17.91</v>
      </c>
      <c r="L27" s="225">
        <v>17.91</v>
      </c>
      <c r="M27" s="225">
        <v>17.91</v>
      </c>
      <c r="N27" s="225">
        <v>17.91</v>
      </c>
      <c r="O27" s="225">
        <v>17.91</v>
      </c>
      <c r="P27" s="225">
        <v>17.91</v>
      </c>
      <c r="Q27" s="225">
        <v>17.91</v>
      </c>
      <c r="R27" s="225">
        <v>18.059999999999999</v>
      </c>
      <c r="S27" s="225">
        <v>18.21</v>
      </c>
      <c r="T27" s="225">
        <v>18.36</v>
      </c>
      <c r="U27" s="225">
        <v>18.510000000000002</v>
      </c>
      <c r="V27" s="225">
        <v>18.66</v>
      </c>
      <c r="W27" s="225">
        <v>18.809999999999999</v>
      </c>
      <c r="X27" s="225">
        <v>18.96</v>
      </c>
      <c r="Y27" s="225">
        <v>19.11</v>
      </c>
      <c r="Z27" s="225">
        <v>19.260000000000002</v>
      </c>
      <c r="AA27" s="225">
        <v>19.41</v>
      </c>
      <c r="AB27" s="225">
        <v>19.559999999999999</v>
      </c>
      <c r="AC27" s="225">
        <v>19.71</v>
      </c>
      <c r="AD27" s="225">
        <v>19.86</v>
      </c>
      <c r="AE27" s="225">
        <v>20.010000000000002</v>
      </c>
      <c r="AF27" s="225">
        <v>20.16</v>
      </c>
      <c r="AG27" s="225">
        <v>20.309999999999999</v>
      </c>
      <c r="AH27" s="225">
        <v>20.46</v>
      </c>
      <c r="AI27" s="225">
        <v>20.61</v>
      </c>
      <c r="AJ27" s="225">
        <v>20.76</v>
      </c>
      <c r="AK27" s="225">
        <v>20.91</v>
      </c>
      <c r="AL27" s="225">
        <v>21.06</v>
      </c>
      <c r="AM27" s="225">
        <v>21.21</v>
      </c>
      <c r="AN27" s="225">
        <v>21.37</v>
      </c>
      <c r="AO27" s="225">
        <v>21.52</v>
      </c>
      <c r="AP27" s="225">
        <v>21.68</v>
      </c>
      <c r="AQ27" s="225">
        <v>21.83</v>
      </c>
      <c r="AR27" s="225">
        <v>21.99</v>
      </c>
      <c r="AS27" s="225">
        <v>22.14</v>
      </c>
      <c r="AT27" s="225">
        <v>22.29</v>
      </c>
      <c r="AU27" s="225">
        <v>22.44</v>
      </c>
      <c r="AV27" s="225">
        <v>22.6</v>
      </c>
      <c r="AW27" s="225">
        <v>22.75</v>
      </c>
      <c r="AX27" s="225">
        <v>22.91</v>
      </c>
      <c r="AY27" s="225">
        <v>23.07</v>
      </c>
      <c r="AZ27" s="225">
        <v>23.13</v>
      </c>
      <c r="BA27" s="225">
        <v>23.19</v>
      </c>
      <c r="BB27" s="225">
        <v>23.25</v>
      </c>
      <c r="BC27" s="225">
        <v>23.31</v>
      </c>
      <c r="BD27" s="225">
        <v>23.38</v>
      </c>
      <c r="BE27" s="225">
        <v>23.44</v>
      </c>
      <c r="BF27" s="225">
        <v>23.51</v>
      </c>
      <c r="BG27" s="225">
        <v>23.57</v>
      </c>
      <c r="BH27" s="225">
        <v>23.63</v>
      </c>
      <c r="BI27" s="225">
        <v>23.7</v>
      </c>
      <c r="BJ27" s="225">
        <v>23.76</v>
      </c>
      <c r="BK27" s="218">
        <v>1242.99</v>
      </c>
    </row>
    <row r="28" spans="1:63" x14ac:dyDescent="0.2">
      <c r="A28" s="215">
        <v>23</v>
      </c>
      <c r="B28" s="224">
        <v>18.36</v>
      </c>
      <c r="C28" s="225">
        <v>18.36</v>
      </c>
      <c r="D28" s="225">
        <v>18.36</v>
      </c>
      <c r="E28" s="225">
        <v>18.36</v>
      </c>
      <c r="F28" s="225">
        <v>18.36</v>
      </c>
      <c r="G28" s="225">
        <v>18.36</v>
      </c>
      <c r="H28" s="225">
        <v>18.36</v>
      </c>
      <c r="I28" s="225">
        <v>18.36</v>
      </c>
      <c r="J28" s="225">
        <v>18.36</v>
      </c>
      <c r="K28" s="225">
        <v>18.36</v>
      </c>
      <c r="L28" s="225">
        <v>18.36</v>
      </c>
      <c r="M28" s="225">
        <v>18.36</v>
      </c>
      <c r="N28" s="225">
        <v>18.36</v>
      </c>
      <c r="O28" s="225">
        <v>18.36</v>
      </c>
      <c r="P28" s="225">
        <v>18.36</v>
      </c>
      <c r="Q28" s="225">
        <v>18.36</v>
      </c>
      <c r="R28" s="225">
        <v>18.510000000000002</v>
      </c>
      <c r="S28" s="225">
        <v>18.66</v>
      </c>
      <c r="T28" s="225">
        <v>18.809999999999999</v>
      </c>
      <c r="U28" s="225">
        <v>18.97</v>
      </c>
      <c r="V28" s="225">
        <v>19.12</v>
      </c>
      <c r="W28" s="225">
        <v>19.28</v>
      </c>
      <c r="X28" s="225">
        <v>19.440000000000001</v>
      </c>
      <c r="Y28" s="225">
        <v>19.59</v>
      </c>
      <c r="Z28" s="225">
        <v>19.739999999999998</v>
      </c>
      <c r="AA28" s="225">
        <v>19.89</v>
      </c>
      <c r="AB28" s="225">
        <v>20.05</v>
      </c>
      <c r="AC28" s="225">
        <v>20.2</v>
      </c>
      <c r="AD28" s="225">
        <v>20.36</v>
      </c>
      <c r="AE28" s="225">
        <v>20.51</v>
      </c>
      <c r="AF28" s="225">
        <v>20.66</v>
      </c>
      <c r="AG28" s="225">
        <v>20.82</v>
      </c>
      <c r="AH28" s="225">
        <v>20.97</v>
      </c>
      <c r="AI28" s="225">
        <v>21.12</v>
      </c>
      <c r="AJ28" s="225">
        <v>21.27</v>
      </c>
      <c r="AK28" s="225">
        <v>21.43</v>
      </c>
      <c r="AL28" s="225">
        <v>21.59</v>
      </c>
      <c r="AM28" s="225">
        <v>21.75</v>
      </c>
      <c r="AN28" s="225">
        <v>21.9</v>
      </c>
      <c r="AO28" s="225">
        <v>22.06</v>
      </c>
      <c r="AP28" s="225">
        <v>22.22</v>
      </c>
      <c r="AQ28" s="225">
        <v>22.38</v>
      </c>
      <c r="AR28" s="225">
        <v>22.53</v>
      </c>
      <c r="AS28" s="225">
        <v>22.69</v>
      </c>
      <c r="AT28" s="225">
        <v>22.85</v>
      </c>
      <c r="AU28" s="225">
        <v>23.01</v>
      </c>
      <c r="AV28" s="225">
        <v>23.16</v>
      </c>
      <c r="AW28" s="225">
        <v>23.33</v>
      </c>
      <c r="AX28" s="225">
        <v>23.49</v>
      </c>
      <c r="AY28" s="225">
        <v>23.64</v>
      </c>
      <c r="AZ28" s="225">
        <v>23.7</v>
      </c>
      <c r="BA28" s="225">
        <v>23.77</v>
      </c>
      <c r="BB28" s="225">
        <v>23.84</v>
      </c>
      <c r="BC28" s="225">
        <v>23.9</v>
      </c>
      <c r="BD28" s="225">
        <v>23.97</v>
      </c>
      <c r="BE28" s="225">
        <v>24.03</v>
      </c>
      <c r="BF28" s="225">
        <v>24.09</v>
      </c>
      <c r="BG28" s="225">
        <v>24.16</v>
      </c>
      <c r="BH28" s="225">
        <v>24.22</v>
      </c>
      <c r="BI28" s="225">
        <v>24.29</v>
      </c>
      <c r="BJ28" s="225">
        <v>24.36</v>
      </c>
      <c r="BK28" s="218">
        <v>1274.0899999999999</v>
      </c>
    </row>
    <row r="29" spans="1:63" x14ac:dyDescent="0.2">
      <c r="A29" s="215">
        <v>24</v>
      </c>
      <c r="B29" s="224">
        <v>18.8</v>
      </c>
      <c r="C29" s="225">
        <v>18.8</v>
      </c>
      <c r="D29" s="225">
        <v>18.8</v>
      </c>
      <c r="E29" s="225">
        <v>18.8</v>
      </c>
      <c r="F29" s="225">
        <v>18.8</v>
      </c>
      <c r="G29" s="225">
        <v>18.8</v>
      </c>
      <c r="H29" s="225">
        <v>18.8</v>
      </c>
      <c r="I29" s="225">
        <v>18.8</v>
      </c>
      <c r="J29" s="225">
        <v>18.8</v>
      </c>
      <c r="K29" s="225">
        <v>18.8</v>
      </c>
      <c r="L29" s="225">
        <v>18.8</v>
      </c>
      <c r="M29" s="225">
        <v>18.8</v>
      </c>
      <c r="N29" s="225">
        <v>18.8</v>
      </c>
      <c r="O29" s="225">
        <v>18.8</v>
      </c>
      <c r="P29" s="225">
        <v>18.8</v>
      </c>
      <c r="Q29" s="225">
        <v>18.8</v>
      </c>
      <c r="R29" s="225">
        <v>18.96</v>
      </c>
      <c r="S29" s="225">
        <v>19.11</v>
      </c>
      <c r="T29" s="225">
        <v>19.27</v>
      </c>
      <c r="U29" s="225">
        <v>19.43</v>
      </c>
      <c r="V29" s="225">
        <v>19.59</v>
      </c>
      <c r="W29" s="225">
        <v>19.739999999999998</v>
      </c>
      <c r="X29" s="225">
        <v>19.899999999999999</v>
      </c>
      <c r="Y29" s="225">
        <v>20.059999999999999</v>
      </c>
      <c r="Z29" s="225">
        <v>20.22</v>
      </c>
      <c r="AA29" s="225">
        <v>20.37</v>
      </c>
      <c r="AB29" s="225">
        <v>20.53</v>
      </c>
      <c r="AC29" s="225">
        <v>20.69</v>
      </c>
      <c r="AD29" s="225">
        <v>20.85</v>
      </c>
      <c r="AE29" s="225">
        <v>21</v>
      </c>
      <c r="AF29" s="225">
        <v>21.16</v>
      </c>
      <c r="AG29" s="225">
        <v>21.32</v>
      </c>
      <c r="AH29" s="225">
        <v>21.48</v>
      </c>
      <c r="AI29" s="225">
        <v>21.63</v>
      </c>
      <c r="AJ29" s="225">
        <v>21.79</v>
      </c>
      <c r="AK29" s="225">
        <v>21.95</v>
      </c>
      <c r="AL29" s="225">
        <v>22.11</v>
      </c>
      <c r="AM29" s="225">
        <v>22.28</v>
      </c>
      <c r="AN29" s="225">
        <v>22.44</v>
      </c>
      <c r="AO29" s="225">
        <v>22.6</v>
      </c>
      <c r="AP29" s="225">
        <v>22.76</v>
      </c>
      <c r="AQ29" s="225">
        <v>22.92</v>
      </c>
      <c r="AR29" s="225">
        <v>23.09</v>
      </c>
      <c r="AS29" s="225">
        <v>23.25</v>
      </c>
      <c r="AT29" s="225">
        <v>23.41</v>
      </c>
      <c r="AU29" s="225">
        <v>23.57</v>
      </c>
      <c r="AV29" s="225">
        <v>23.73</v>
      </c>
      <c r="AW29" s="225">
        <v>23.9</v>
      </c>
      <c r="AX29" s="225">
        <v>24.06</v>
      </c>
      <c r="AY29" s="225">
        <v>24.22</v>
      </c>
      <c r="AZ29" s="225">
        <v>24.29</v>
      </c>
      <c r="BA29" s="225">
        <v>24.36</v>
      </c>
      <c r="BB29" s="225">
        <v>24.42</v>
      </c>
      <c r="BC29" s="225">
        <v>24.48</v>
      </c>
      <c r="BD29" s="225">
        <v>24.55</v>
      </c>
      <c r="BE29" s="225">
        <v>24.62</v>
      </c>
      <c r="BF29" s="225">
        <v>24.69</v>
      </c>
      <c r="BG29" s="225">
        <v>24.75</v>
      </c>
      <c r="BH29" s="225">
        <v>24.82</v>
      </c>
      <c r="BI29" s="225">
        <v>24.88</v>
      </c>
      <c r="BJ29" s="225">
        <v>24.95</v>
      </c>
      <c r="BK29" s="218">
        <v>1305</v>
      </c>
    </row>
    <row r="30" spans="1:63" x14ac:dyDescent="0.2">
      <c r="A30" s="215">
        <v>25</v>
      </c>
      <c r="B30" s="224">
        <v>19.2</v>
      </c>
      <c r="C30" s="225">
        <v>19.2</v>
      </c>
      <c r="D30" s="225">
        <v>19.2</v>
      </c>
      <c r="E30" s="225">
        <v>19.2</v>
      </c>
      <c r="F30" s="225">
        <v>19.2</v>
      </c>
      <c r="G30" s="225">
        <v>19.2</v>
      </c>
      <c r="H30" s="225">
        <v>19.2</v>
      </c>
      <c r="I30" s="225">
        <v>19.2</v>
      </c>
      <c r="J30" s="225">
        <v>19.2</v>
      </c>
      <c r="K30" s="225">
        <v>19.2</v>
      </c>
      <c r="L30" s="225">
        <v>19.2</v>
      </c>
      <c r="M30" s="225">
        <v>19.2</v>
      </c>
      <c r="N30" s="225">
        <v>19.2</v>
      </c>
      <c r="O30" s="225">
        <v>19.2</v>
      </c>
      <c r="P30" s="225">
        <v>19.2</v>
      </c>
      <c r="Q30" s="225">
        <v>19.2</v>
      </c>
      <c r="R30" s="225">
        <v>19.36</v>
      </c>
      <c r="S30" s="225">
        <v>19.53</v>
      </c>
      <c r="T30" s="225">
        <v>19.690000000000001</v>
      </c>
      <c r="U30" s="225">
        <v>19.86</v>
      </c>
      <c r="V30" s="225">
        <v>20.02</v>
      </c>
      <c r="W30" s="225">
        <v>20.18</v>
      </c>
      <c r="X30" s="225">
        <v>20.34</v>
      </c>
      <c r="Y30" s="225">
        <v>20.51</v>
      </c>
      <c r="Z30" s="225">
        <v>20.67</v>
      </c>
      <c r="AA30" s="225">
        <v>20.84</v>
      </c>
      <c r="AB30" s="225">
        <v>21</v>
      </c>
      <c r="AC30" s="225">
        <v>21.16</v>
      </c>
      <c r="AD30" s="225">
        <v>21.33</v>
      </c>
      <c r="AE30" s="225">
        <v>21.49</v>
      </c>
      <c r="AF30" s="225">
        <v>21.66</v>
      </c>
      <c r="AG30" s="225">
        <v>21.82</v>
      </c>
      <c r="AH30" s="225">
        <v>21.99</v>
      </c>
      <c r="AI30" s="225">
        <v>22.14</v>
      </c>
      <c r="AJ30" s="225">
        <v>22.31</v>
      </c>
      <c r="AK30" s="225">
        <v>22.47</v>
      </c>
      <c r="AL30" s="225">
        <v>22.64</v>
      </c>
      <c r="AM30" s="225">
        <v>22.8</v>
      </c>
      <c r="AN30" s="225">
        <v>22.96</v>
      </c>
      <c r="AO30" s="225">
        <v>23.13</v>
      </c>
      <c r="AP30" s="225">
        <v>23.29</v>
      </c>
      <c r="AQ30" s="225">
        <v>23.46</v>
      </c>
      <c r="AR30" s="225">
        <v>23.62</v>
      </c>
      <c r="AS30" s="225">
        <v>23.79</v>
      </c>
      <c r="AT30" s="225">
        <v>23.94</v>
      </c>
      <c r="AU30" s="225">
        <v>24.11</v>
      </c>
      <c r="AV30" s="225">
        <v>24.27</v>
      </c>
      <c r="AW30" s="225">
        <v>24.44</v>
      </c>
      <c r="AX30" s="225">
        <v>24.6</v>
      </c>
      <c r="AY30" s="225">
        <v>24.77</v>
      </c>
      <c r="AZ30" s="225">
        <v>24.83</v>
      </c>
      <c r="BA30" s="225">
        <v>24.9</v>
      </c>
      <c r="BB30" s="225">
        <v>24.96</v>
      </c>
      <c r="BC30" s="225">
        <v>25.02</v>
      </c>
      <c r="BD30" s="225">
        <v>25.09</v>
      </c>
      <c r="BE30" s="225">
        <v>25.16</v>
      </c>
      <c r="BF30" s="225">
        <v>25.23</v>
      </c>
      <c r="BG30" s="225">
        <v>25.29</v>
      </c>
      <c r="BH30" s="225">
        <v>25.35</v>
      </c>
      <c r="BI30" s="225">
        <v>25.42</v>
      </c>
      <c r="BJ30" s="225">
        <v>25.49</v>
      </c>
      <c r="BK30" s="218">
        <v>1334.13</v>
      </c>
    </row>
    <row r="31" spans="1:63" x14ac:dyDescent="0.2">
      <c r="A31" s="215">
        <v>26</v>
      </c>
      <c r="B31" s="224">
        <v>19.75</v>
      </c>
      <c r="C31" s="225">
        <v>19.75</v>
      </c>
      <c r="D31" s="225">
        <v>19.75</v>
      </c>
      <c r="E31" s="225">
        <v>19.75</v>
      </c>
      <c r="F31" s="225">
        <v>19.75</v>
      </c>
      <c r="G31" s="225">
        <v>19.75</v>
      </c>
      <c r="H31" s="225">
        <v>19.75</v>
      </c>
      <c r="I31" s="225">
        <v>19.75</v>
      </c>
      <c r="J31" s="225">
        <v>19.75</v>
      </c>
      <c r="K31" s="225">
        <v>19.75</v>
      </c>
      <c r="L31" s="225">
        <v>19.75</v>
      </c>
      <c r="M31" s="225">
        <v>19.75</v>
      </c>
      <c r="N31" s="225">
        <v>19.75</v>
      </c>
      <c r="O31" s="225">
        <v>19.75</v>
      </c>
      <c r="P31" s="225">
        <v>19.75</v>
      </c>
      <c r="Q31" s="225">
        <v>19.75</v>
      </c>
      <c r="R31" s="225">
        <v>19.920000000000002</v>
      </c>
      <c r="S31" s="225">
        <v>20.09</v>
      </c>
      <c r="T31" s="225">
        <v>20.260000000000002</v>
      </c>
      <c r="U31" s="225">
        <v>20.43</v>
      </c>
      <c r="V31" s="225">
        <v>20.6</v>
      </c>
      <c r="W31" s="225">
        <v>20.76</v>
      </c>
      <c r="X31" s="225">
        <v>20.94</v>
      </c>
      <c r="Y31" s="225">
        <v>21.1</v>
      </c>
      <c r="Z31" s="225">
        <v>21.27</v>
      </c>
      <c r="AA31" s="225">
        <v>21.44</v>
      </c>
      <c r="AB31" s="225">
        <v>21.61</v>
      </c>
      <c r="AC31" s="225">
        <v>21.78</v>
      </c>
      <c r="AD31" s="225">
        <v>21.95</v>
      </c>
      <c r="AE31" s="225">
        <v>22.11</v>
      </c>
      <c r="AF31" s="225">
        <v>22.29</v>
      </c>
      <c r="AG31" s="225">
        <v>22.45</v>
      </c>
      <c r="AH31" s="225">
        <v>22.62</v>
      </c>
      <c r="AI31" s="225">
        <v>22.79</v>
      </c>
      <c r="AJ31" s="225">
        <v>22.96</v>
      </c>
      <c r="AK31" s="225">
        <v>23.13</v>
      </c>
      <c r="AL31" s="225">
        <v>23.3</v>
      </c>
      <c r="AM31" s="225">
        <v>23.46</v>
      </c>
      <c r="AN31" s="225">
        <v>23.64</v>
      </c>
      <c r="AO31" s="225">
        <v>23.8</v>
      </c>
      <c r="AP31" s="225">
        <v>23.97</v>
      </c>
      <c r="AQ31" s="225">
        <v>24.14</v>
      </c>
      <c r="AR31" s="225">
        <v>24.31</v>
      </c>
      <c r="AS31" s="225">
        <v>24.48</v>
      </c>
      <c r="AT31" s="225">
        <v>24.65</v>
      </c>
      <c r="AU31" s="225">
        <v>24.81</v>
      </c>
      <c r="AV31" s="225">
        <v>24.99</v>
      </c>
      <c r="AW31" s="225">
        <v>25.15</v>
      </c>
      <c r="AX31" s="225">
        <v>25.32</v>
      </c>
      <c r="AY31" s="225">
        <v>25.49</v>
      </c>
      <c r="AZ31" s="225">
        <v>25.56</v>
      </c>
      <c r="BA31" s="225">
        <v>25.62</v>
      </c>
      <c r="BB31" s="225">
        <v>25.69</v>
      </c>
      <c r="BC31" s="225">
        <v>25.76</v>
      </c>
      <c r="BD31" s="225">
        <v>25.83</v>
      </c>
      <c r="BE31" s="225">
        <v>25.89</v>
      </c>
      <c r="BF31" s="225">
        <v>25.96</v>
      </c>
      <c r="BG31" s="225">
        <v>26.03</v>
      </c>
      <c r="BH31" s="225">
        <v>26.1</v>
      </c>
      <c r="BI31" s="225">
        <v>26.16</v>
      </c>
      <c r="BJ31" s="225">
        <v>0</v>
      </c>
      <c r="BK31" s="218">
        <v>1346.61</v>
      </c>
    </row>
    <row r="32" spans="1:63" x14ac:dyDescent="0.2">
      <c r="A32" s="215">
        <v>27</v>
      </c>
      <c r="B32" s="224">
        <v>19.920000000000002</v>
      </c>
      <c r="C32" s="225">
        <v>19.920000000000002</v>
      </c>
      <c r="D32" s="225">
        <v>19.920000000000002</v>
      </c>
      <c r="E32" s="225">
        <v>19.920000000000002</v>
      </c>
      <c r="F32" s="225">
        <v>19.920000000000002</v>
      </c>
      <c r="G32" s="225">
        <v>19.920000000000002</v>
      </c>
      <c r="H32" s="225">
        <v>19.920000000000002</v>
      </c>
      <c r="I32" s="225">
        <v>19.920000000000002</v>
      </c>
      <c r="J32" s="225">
        <v>19.920000000000002</v>
      </c>
      <c r="K32" s="225">
        <v>19.920000000000002</v>
      </c>
      <c r="L32" s="225">
        <v>19.920000000000002</v>
      </c>
      <c r="M32" s="225">
        <v>19.920000000000002</v>
      </c>
      <c r="N32" s="225">
        <v>19.920000000000002</v>
      </c>
      <c r="O32" s="225">
        <v>19.920000000000002</v>
      </c>
      <c r="P32" s="225">
        <v>19.920000000000002</v>
      </c>
      <c r="Q32" s="225">
        <v>19.920000000000002</v>
      </c>
      <c r="R32" s="225">
        <v>20.09</v>
      </c>
      <c r="S32" s="225">
        <v>20.260000000000002</v>
      </c>
      <c r="T32" s="225">
        <v>20.43</v>
      </c>
      <c r="U32" s="225">
        <v>20.6</v>
      </c>
      <c r="V32" s="225">
        <v>20.76</v>
      </c>
      <c r="W32" s="225">
        <v>20.94</v>
      </c>
      <c r="X32" s="225">
        <v>21.1</v>
      </c>
      <c r="Y32" s="225">
        <v>21.27</v>
      </c>
      <c r="Z32" s="225">
        <v>21.44</v>
      </c>
      <c r="AA32" s="225">
        <v>21.61</v>
      </c>
      <c r="AB32" s="225">
        <v>21.78</v>
      </c>
      <c r="AC32" s="225">
        <v>21.95</v>
      </c>
      <c r="AD32" s="225">
        <v>22.11</v>
      </c>
      <c r="AE32" s="225">
        <v>22.29</v>
      </c>
      <c r="AF32" s="225">
        <v>22.45</v>
      </c>
      <c r="AG32" s="225">
        <v>22.62</v>
      </c>
      <c r="AH32" s="225">
        <v>22.79</v>
      </c>
      <c r="AI32" s="225">
        <v>22.96</v>
      </c>
      <c r="AJ32" s="225">
        <v>23.13</v>
      </c>
      <c r="AK32" s="225">
        <v>23.3</v>
      </c>
      <c r="AL32" s="225">
        <v>23.46</v>
      </c>
      <c r="AM32" s="225">
        <v>23.64</v>
      </c>
      <c r="AN32" s="225">
        <v>23.8</v>
      </c>
      <c r="AO32" s="225">
        <v>23.97</v>
      </c>
      <c r="AP32" s="225">
        <v>24.14</v>
      </c>
      <c r="AQ32" s="225">
        <v>24.31</v>
      </c>
      <c r="AR32" s="225">
        <v>24.48</v>
      </c>
      <c r="AS32" s="225">
        <v>24.65</v>
      </c>
      <c r="AT32" s="225">
        <v>24.81</v>
      </c>
      <c r="AU32" s="225">
        <v>24.99</v>
      </c>
      <c r="AV32" s="225">
        <v>25.15</v>
      </c>
      <c r="AW32" s="225">
        <v>25.32</v>
      </c>
      <c r="AX32" s="225">
        <v>25.49</v>
      </c>
      <c r="AY32" s="225">
        <v>25.56</v>
      </c>
      <c r="AZ32" s="225">
        <v>25.62</v>
      </c>
      <c r="BA32" s="225">
        <v>25.69</v>
      </c>
      <c r="BB32" s="225">
        <v>25.76</v>
      </c>
      <c r="BC32" s="225">
        <v>25.83</v>
      </c>
      <c r="BD32" s="225">
        <v>25.89</v>
      </c>
      <c r="BE32" s="225">
        <v>25.96</v>
      </c>
      <c r="BF32" s="225">
        <v>26.03</v>
      </c>
      <c r="BG32" s="225">
        <v>26.1</v>
      </c>
      <c r="BH32" s="225">
        <v>26.16</v>
      </c>
      <c r="BI32" s="225">
        <v>0</v>
      </c>
      <c r="BJ32" s="225">
        <v>0</v>
      </c>
      <c r="BK32" s="218">
        <v>1329.41</v>
      </c>
    </row>
    <row r="33" spans="1:63" x14ac:dyDescent="0.2">
      <c r="A33" s="215">
        <v>28</v>
      </c>
      <c r="B33" s="224">
        <v>20.09</v>
      </c>
      <c r="C33" s="225">
        <v>20.09</v>
      </c>
      <c r="D33" s="225">
        <v>20.09</v>
      </c>
      <c r="E33" s="225">
        <v>20.09</v>
      </c>
      <c r="F33" s="225">
        <v>20.09</v>
      </c>
      <c r="G33" s="225">
        <v>20.09</v>
      </c>
      <c r="H33" s="225">
        <v>20.09</v>
      </c>
      <c r="I33" s="225">
        <v>20.09</v>
      </c>
      <c r="J33" s="225">
        <v>20.09</v>
      </c>
      <c r="K33" s="225">
        <v>20.09</v>
      </c>
      <c r="L33" s="225">
        <v>20.09</v>
      </c>
      <c r="M33" s="225">
        <v>20.09</v>
      </c>
      <c r="N33" s="225">
        <v>20.09</v>
      </c>
      <c r="O33" s="225">
        <v>20.09</v>
      </c>
      <c r="P33" s="225">
        <v>20.09</v>
      </c>
      <c r="Q33" s="225">
        <v>20.09</v>
      </c>
      <c r="R33" s="225">
        <v>20.260000000000002</v>
      </c>
      <c r="S33" s="225">
        <v>20.43</v>
      </c>
      <c r="T33" s="225">
        <v>20.6</v>
      </c>
      <c r="U33" s="225">
        <v>20.76</v>
      </c>
      <c r="V33" s="225">
        <v>20.94</v>
      </c>
      <c r="W33" s="225">
        <v>21.1</v>
      </c>
      <c r="X33" s="225">
        <v>21.27</v>
      </c>
      <c r="Y33" s="225">
        <v>21.44</v>
      </c>
      <c r="Z33" s="225">
        <v>21.61</v>
      </c>
      <c r="AA33" s="225">
        <v>21.78</v>
      </c>
      <c r="AB33" s="225">
        <v>21.95</v>
      </c>
      <c r="AC33" s="225">
        <v>22.11</v>
      </c>
      <c r="AD33" s="225">
        <v>22.29</v>
      </c>
      <c r="AE33" s="225">
        <v>22.45</v>
      </c>
      <c r="AF33" s="225">
        <v>22.62</v>
      </c>
      <c r="AG33" s="225">
        <v>22.79</v>
      </c>
      <c r="AH33" s="225">
        <v>22.96</v>
      </c>
      <c r="AI33" s="225">
        <v>23.13</v>
      </c>
      <c r="AJ33" s="225">
        <v>23.3</v>
      </c>
      <c r="AK33" s="225">
        <v>23.46</v>
      </c>
      <c r="AL33" s="225">
        <v>23.64</v>
      </c>
      <c r="AM33" s="225">
        <v>23.8</v>
      </c>
      <c r="AN33" s="225">
        <v>23.97</v>
      </c>
      <c r="AO33" s="225">
        <v>24.14</v>
      </c>
      <c r="AP33" s="225">
        <v>24.31</v>
      </c>
      <c r="AQ33" s="225">
        <v>24.48</v>
      </c>
      <c r="AR33" s="225">
        <v>24.65</v>
      </c>
      <c r="AS33" s="225">
        <v>24.81</v>
      </c>
      <c r="AT33" s="225">
        <v>24.99</v>
      </c>
      <c r="AU33" s="225">
        <v>25.15</v>
      </c>
      <c r="AV33" s="225">
        <v>25.32</v>
      </c>
      <c r="AW33" s="225">
        <v>25.49</v>
      </c>
      <c r="AX33" s="225">
        <v>25.56</v>
      </c>
      <c r="AY33" s="225">
        <v>25.62</v>
      </c>
      <c r="AZ33" s="225">
        <v>25.69</v>
      </c>
      <c r="BA33" s="225">
        <v>25.76</v>
      </c>
      <c r="BB33" s="225">
        <v>25.83</v>
      </c>
      <c r="BC33" s="225">
        <v>25.89</v>
      </c>
      <c r="BD33" s="225">
        <v>25.96</v>
      </c>
      <c r="BE33" s="225">
        <v>26.03</v>
      </c>
      <c r="BF33" s="225">
        <v>26.1</v>
      </c>
      <c r="BG33" s="225">
        <v>26.16</v>
      </c>
      <c r="BH33" s="225">
        <v>0</v>
      </c>
      <c r="BI33" s="225">
        <v>0</v>
      </c>
      <c r="BJ33" s="225">
        <v>0</v>
      </c>
      <c r="BK33" s="218">
        <v>1312.04</v>
      </c>
    </row>
    <row r="34" spans="1:63" x14ac:dyDescent="0.2">
      <c r="A34" s="215">
        <v>29</v>
      </c>
      <c r="B34" s="224">
        <v>20.260000000000002</v>
      </c>
      <c r="C34" s="225">
        <v>20.260000000000002</v>
      </c>
      <c r="D34" s="225">
        <v>20.260000000000002</v>
      </c>
      <c r="E34" s="225">
        <v>20.260000000000002</v>
      </c>
      <c r="F34" s="225">
        <v>20.260000000000002</v>
      </c>
      <c r="G34" s="225">
        <v>20.260000000000002</v>
      </c>
      <c r="H34" s="225">
        <v>20.260000000000002</v>
      </c>
      <c r="I34" s="225">
        <v>20.260000000000002</v>
      </c>
      <c r="J34" s="225">
        <v>20.260000000000002</v>
      </c>
      <c r="K34" s="225">
        <v>20.260000000000002</v>
      </c>
      <c r="L34" s="225">
        <v>20.260000000000002</v>
      </c>
      <c r="M34" s="225">
        <v>20.260000000000002</v>
      </c>
      <c r="N34" s="225">
        <v>20.260000000000002</v>
      </c>
      <c r="O34" s="225">
        <v>20.260000000000002</v>
      </c>
      <c r="P34" s="225">
        <v>20.260000000000002</v>
      </c>
      <c r="Q34" s="225">
        <v>20.260000000000002</v>
      </c>
      <c r="R34" s="225">
        <v>20.43</v>
      </c>
      <c r="S34" s="225">
        <v>20.6</v>
      </c>
      <c r="T34" s="225">
        <v>20.76</v>
      </c>
      <c r="U34" s="225">
        <v>20.94</v>
      </c>
      <c r="V34" s="225">
        <v>21.1</v>
      </c>
      <c r="W34" s="225">
        <v>21.27</v>
      </c>
      <c r="X34" s="225">
        <v>21.44</v>
      </c>
      <c r="Y34" s="225">
        <v>21.61</v>
      </c>
      <c r="Z34" s="225">
        <v>21.78</v>
      </c>
      <c r="AA34" s="225">
        <v>21.95</v>
      </c>
      <c r="AB34" s="225">
        <v>22.11</v>
      </c>
      <c r="AC34" s="225">
        <v>22.29</v>
      </c>
      <c r="AD34" s="225">
        <v>22.45</v>
      </c>
      <c r="AE34" s="225">
        <v>22.62</v>
      </c>
      <c r="AF34" s="225">
        <v>22.79</v>
      </c>
      <c r="AG34" s="225">
        <v>22.96</v>
      </c>
      <c r="AH34" s="225">
        <v>23.13</v>
      </c>
      <c r="AI34" s="225">
        <v>23.3</v>
      </c>
      <c r="AJ34" s="225">
        <v>23.46</v>
      </c>
      <c r="AK34" s="225">
        <v>23.64</v>
      </c>
      <c r="AL34" s="225">
        <v>23.8</v>
      </c>
      <c r="AM34" s="225">
        <v>23.97</v>
      </c>
      <c r="AN34" s="225">
        <v>24.14</v>
      </c>
      <c r="AO34" s="225">
        <v>24.31</v>
      </c>
      <c r="AP34" s="225">
        <v>24.48</v>
      </c>
      <c r="AQ34" s="225">
        <v>24.65</v>
      </c>
      <c r="AR34" s="225">
        <v>24.81</v>
      </c>
      <c r="AS34" s="225">
        <v>24.99</v>
      </c>
      <c r="AT34" s="225">
        <v>25.15</v>
      </c>
      <c r="AU34" s="225">
        <v>25.32</v>
      </c>
      <c r="AV34" s="225">
        <v>25.49</v>
      </c>
      <c r="AW34" s="225">
        <v>25.56</v>
      </c>
      <c r="AX34" s="225">
        <v>25.62</v>
      </c>
      <c r="AY34" s="225">
        <v>25.69</v>
      </c>
      <c r="AZ34" s="225">
        <v>25.76</v>
      </c>
      <c r="BA34" s="225">
        <v>25.83</v>
      </c>
      <c r="BB34" s="225">
        <v>25.89</v>
      </c>
      <c r="BC34" s="225">
        <v>25.96</v>
      </c>
      <c r="BD34" s="225">
        <v>26.03</v>
      </c>
      <c r="BE34" s="225">
        <v>26.1</v>
      </c>
      <c r="BF34" s="225">
        <v>26.16</v>
      </c>
      <c r="BG34" s="225">
        <v>0</v>
      </c>
      <c r="BH34" s="225">
        <v>0</v>
      </c>
      <c r="BI34" s="225">
        <v>0</v>
      </c>
      <c r="BJ34" s="225">
        <v>0</v>
      </c>
      <c r="BK34" s="218">
        <v>1294.5</v>
      </c>
    </row>
    <row r="35" spans="1:63" x14ac:dyDescent="0.2">
      <c r="A35" s="215">
        <v>30</v>
      </c>
      <c r="B35" s="224">
        <v>20.43</v>
      </c>
      <c r="C35" s="225">
        <v>20.43</v>
      </c>
      <c r="D35" s="225">
        <v>20.43</v>
      </c>
      <c r="E35" s="225">
        <v>20.43</v>
      </c>
      <c r="F35" s="225">
        <v>20.43</v>
      </c>
      <c r="G35" s="225">
        <v>20.43</v>
      </c>
      <c r="H35" s="225">
        <v>20.43</v>
      </c>
      <c r="I35" s="225">
        <v>20.43</v>
      </c>
      <c r="J35" s="225">
        <v>20.43</v>
      </c>
      <c r="K35" s="225">
        <v>20.43</v>
      </c>
      <c r="L35" s="225">
        <v>20.43</v>
      </c>
      <c r="M35" s="225">
        <v>20.43</v>
      </c>
      <c r="N35" s="225">
        <v>20.43</v>
      </c>
      <c r="O35" s="225">
        <v>20.43</v>
      </c>
      <c r="P35" s="225">
        <v>20.43</v>
      </c>
      <c r="Q35" s="225">
        <v>20.43</v>
      </c>
      <c r="R35" s="225">
        <v>20.6</v>
      </c>
      <c r="S35" s="225">
        <v>20.76</v>
      </c>
      <c r="T35" s="225">
        <v>20.94</v>
      </c>
      <c r="U35" s="225">
        <v>21.1</v>
      </c>
      <c r="V35" s="225">
        <v>21.27</v>
      </c>
      <c r="W35" s="225">
        <v>21.44</v>
      </c>
      <c r="X35" s="225">
        <v>21.61</v>
      </c>
      <c r="Y35" s="225">
        <v>21.78</v>
      </c>
      <c r="Z35" s="225">
        <v>21.95</v>
      </c>
      <c r="AA35" s="225">
        <v>22.11</v>
      </c>
      <c r="AB35" s="225">
        <v>22.29</v>
      </c>
      <c r="AC35" s="225">
        <v>22.45</v>
      </c>
      <c r="AD35" s="225">
        <v>22.62</v>
      </c>
      <c r="AE35" s="225">
        <v>22.79</v>
      </c>
      <c r="AF35" s="225">
        <v>22.96</v>
      </c>
      <c r="AG35" s="225">
        <v>23.13</v>
      </c>
      <c r="AH35" s="225">
        <v>23.3</v>
      </c>
      <c r="AI35" s="225">
        <v>23.46</v>
      </c>
      <c r="AJ35" s="225">
        <v>23.64</v>
      </c>
      <c r="AK35" s="225">
        <v>23.8</v>
      </c>
      <c r="AL35" s="225">
        <v>23.97</v>
      </c>
      <c r="AM35" s="225">
        <v>24.14</v>
      </c>
      <c r="AN35" s="225">
        <v>24.31</v>
      </c>
      <c r="AO35" s="225">
        <v>24.48</v>
      </c>
      <c r="AP35" s="225">
        <v>24.65</v>
      </c>
      <c r="AQ35" s="225">
        <v>24.81</v>
      </c>
      <c r="AR35" s="225">
        <v>24.99</v>
      </c>
      <c r="AS35" s="225">
        <v>25.15</v>
      </c>
      <c r="AT35" s="225">
        <v>25.32</v>
      </c>
      <c r="AU35" s="225">
        <v>25.49</v>
      </c>
      <c r="AV35" s="225">
        <v>25.56</v>
      </c>
      <c r="AW35" s="225">
        <v>25.62</v>
      </c>
      <c r="AX35" s="225">
        <v>25.69</v>
      </c>
      <c r="AY35" s="225">
        <v>25.76</v>
      </c>
      <c r="AZ35" s="225">
        <v>25.83</v>
      </c>
      <c r="BA35" s="225">
        <v>25.89</v>
      </c>
      <c r="BB35" s="225">
        <v>25.96</v>
      </c>
      <c r="BC35" s="225">
        <v>26.03</v>
      </c>
      <c r="BD35" s="225">
        <v>26.1</v>
      </c>
      <c r="BE35" s="225">
        <v>26.16</v>
      </c>
      <c r="BF35" s="225">
        <v>0</v>
      </c>
      <c r="BG35" s="225">
        <v>0</v>
      </c>
      <c r="BH35" s="225">
        <v>0</v>
      </c>
      <c r="BI35" s="225">
        <v>0</v>
      </c>
      <c r="BJ35" s="225">
        <v>0</v>
      </c>
      <c r="BK35" s="218">
        <v>1276.79</v>
      </c>
    </row>
    <row r="36" spans="1:63" x14ac:dyDescent="0.2">
      <c r="A36" s="215">
        <v>31</v>
      </c>
      <c r="B36" s="224">
        <v>20.6</v>
      </c>
      <c r="C36" s="225">
        <v>20.6</v>
      </c>
      <c r="D36" s="225">
        <v>20.6</v>
      </c>
      <c r="E36" s="225">
        <v>20.6</v>
      </c>
      <c r="F36" s="225">
        <v>20.6</v>
      </c>
      <c r="G36" s="225">
        <v>20.6</v>
      </c>
      <c r="H36" s="225">
        <v>20.6</v>
      </c>
      <c r="I36" s="225">
        <v>20.6</v>
      </c>
      <c r="J36" s="225">
        <v>20.6</v>
      </c>
      <c r="K36" s="225">
        <v>20.6</v>
      </c>
      <c r="L36" s="225">
        <v>20.6</v>
      </c>
      <c r="M36" s="225">
        <v>20.6</v>
      </c>
      <c r="N36" s="225">
        <v>20.6</v>
      </c>
      <c r="O36" s="225">
        <v>20.6</v>
      </c>
      <c r="P36" s="225">
        <v>20.6</v>
      </c>
      <c r="Q36" s="225">
        <v>20.6</v>
      </c>
      <c r="R36" s="225">
        <v>20.76</v>
      </c>
      <c r="S36" s="225">
        <v>20.94</v>
      </c>
      <c r="T36" s="225">
        <v>21.1</v>
      </c>
      <c r="U36" s="225">
        <v>21.27</v>
      </c>
      <c r="V36" s="225">
        <v>21.44</v>
      </c>
      <c r="W36" s="225">
        <v>21.61</v>
      </c>
      <c r="X36" s="225">
        <v>21.78</v>
      </c>
      <c r="Y36" s="225">
        <v>21.95</v>
      </c>
      <c r="Z36" s="225">
        <v>22.11</v>
      </c>
      <c r="AA36" s="225">
        <v>22.29</v>
      </c>
      <c r="AB36" s="225">
        <v>22.45</v>
      </c>
      <c r="AC36" s="225">
        <v>22.62</v>
      </c>
      <c r="AD36" s="225">
        <v>22.79</v>
      </c>
      <c r="AE36" s="225">
        <v>22.96</v>
      </c>
      <c r="AF36" s="225">
        <v>23.13</v>
      </c>
      <c r="AG36" s="225">
        <v>23.3</v>
      </c>
      <c r="AH36" s="225">
        <v>23.46</v>
      </c>
      <c r="AI36" s="225">
        <v>23.64</v>
      </c>
      <c r="AJ36" s="225">
        <v>23.8</v>
      </c>
      <c r="AK36" s="225">
        <v>23.97</v>
      </c>
      <c r="AL36" s="225">
        <v>24.14</v>
      </c>
      <c r="AM36" s="225">
        <v>24.31</v>
      </c>
      <c r="AN36" s="225">
        <v>24.48</v>
      </c>
      <c r="AO36" s="225">
        <v>24.65</v>
      </c>
      <c r="AP36" s="225">
        <v>24.81</v>
      </c>
      <c r="AQ36" s="225">
        <v>24.99</v>
      </c>
      <c r="AR36" s="225">
        <v>25.15</v>
      </c>
      <c r="AS36" s="225">
        <v>25.32</v>
      </c>
      <c r="AT36" s="225">
        <v>25.49</v>
      </c>
      <c r="AU36" s="225">
        <v>25.56</v>
      </c>
      <c r="AV36" s="225">
        <v>25.62</v>
      </c>
      <c r="AW36" s="225">
        <v>25.69</v>
      </c>
      <c r="AX36" s="225">
        <v>25.76</v>
      </c>
      <c r="AY36" s="225">
        <v>25.83</v>
      </c>
      <c r="AZ36" s="225">
        <v>25.89</v>
      </c>
      <c r="BA36" s="225">
        <v>25.96</v>
      </c>
      <c r="BB36" s="225">
        <v>26.03</v>
      </c>
      <c r="BC36" s="225">
        <v>26.1</v>
      </c>
      <c r="BD36" s="225">
        <v>26.16</v>
      </c>
      <c r="BE36" s="225">
        <v>0</v>
      </c>
      <c r="BF36" s="225">
        <v>0</v>
      </c>
      <c r="BG36" s="225">
        <v>0</v>
      </c>
      <c r="BH36" s="225">
        <v>0</v>
      </c>
      <c r="BI36" s="225">
        <v>0</v>
      </c>
      <c r="BJ36" s="225">
        <v>0</v>
      </c>
      <c r="BK36" s="218">
        <v>1258.9100000000001</v>
      </c>
    </row>
    <row r="37" spans="1:63" x14ac:dyDescent="0.2">
      <c r="A37" s="215">
        <v>32</v>
      </c>
      <c r="B37" s="224">
        <v>20.76</v>
      </c>
      <c r="C37" s="225">
        <v>20.76</v>
      </c>
      <c r="D37" s="225">
        <v>20.76</v>
      </c>
      <c r="E37" s="225">
        <v>20.76</v>
      </c>
      <c r="F37" s="225">
        <v>20.76</v>
      </c>
      <c r="G37" s="225">
        <v>20.76</v>
      </c>
      <c r="H37" s="225">
        <v>20.76</v>
      </c>
      <c r="I37" s="225">
        <v>20.76</v>
      </c>
      <c r="J37" s="225">
        <v>20.76</v>
      </c>
      <c r="K37" s="225">
        <v>20.76</v>
      </c>
      <c r="L37" s="225">
        <v>20.76</v>
      </c>
      <c r="M37" s="225">
        <v>20.76</v>
      </c>
      <c r="N37" s="225">
        <v>20.76</v>
      </c>
      <c r="O37" s="225">
        <v>20.76</v>
      </c>
      <c r="P37" s="225">
        <v>20.76</v>
      </c>
      <c r="Q37" s="225">
        <v>20.76</v>
      </c>
      <c r="R37" s="225">
        <v>20.94</v>
      </c>
      <c r="S37" s="225">
        <v>21.1</v>
      </c>
      <c r="T37" s="225">
        <v>21.27</v>
      </c>
      <c r="U37" s="225">
        <v>21.44</v>
      </c>
      <c r="V37" s="225">
        <v>21.61</v>
      </c>
      <c r="W37" s="225">
        <v>21.78</v>
      </c>
      <c r="X37" s="225">
        <v>21.95</v>
      </c>
      <c r="Y37" s="225">
        <v>22.11</v>
      </c>
      <c r="Z37" s="225">
        <v>22.29</v>
      </c>
      <c r="AA37" s="225">
        <v>22.45</v>
      </c>
      <c r="AB37" s="225">
        <v>22.62</v>
      </c>
      <c r="AC37" s="225">
        <v>22.79</v>
      </c>
      <c r="AD37" s="225">
        <v>22.96</v>
      </c>
      <c r="AE37" s="225">
        <v>23.13</v>
      </c>
      <c r="AF37" s="225">
        <v>23.3</v>
      </c>
      <c r="AG37" s="225">
        <v>23.46</v>
      </c>
      <c r="AH37" s="225">
        <v>23.64</v>
      </c>
      <c r="AI37" s="225">
        <v>23.8</v>
      </c>
      <c r="AJ37" s="225">
        <v>23.97</v>
      </c>
      <c r="AK37" s="225">
        <v>24.14</v>
      </c>
      <c r="AL37" s="225">
        <v>24.31</v>
      </c>
      <c r="AM37" s="225">
        <v>24.48</v>
      </c>
      <c r="AN37" s="225">
        <v>24.65</v>
      </c>
      <c r="AO37" s="225">
        <v>24.81</v>
      </c>
      <c r="AP37" s="225">
        <v>24.99</v>
      </c>
      <c r="AQ37" s="225">
        <v>25.15</v>
      </c>
      <c r="AR37" s="225">
        <v>25.32</v>
      </c>
      <c r="AS37" s="225">
        <v>25.49</v>
      </c>
      <c r="AT37" s="225">
        <v>25.56</v>
      </c>
      <c r="AU37" s="225">
        <v>25.62</v>
      </c>
      <c r="AV37" s="225">
        <v>25.69</v>
      </c>
      <c r="AW37" s="225">
        <v>25.76</v>
      </c>
      <c r="AX37" s="225">
        <v>25.83</v>
      </c>
      <c r="AY37" s="225">
        <v>25.89</v>
      </c>
      <c r="AZ37" s="225">
        <v>25.96</v>
      </c>
      <c r="BA37" s="225">
        <v>26.03</v>
      </c>
      <c r="BB37" s="225">
        <v>26.1</v>
      </c>
      <c r="BC37" s="225">
        <v>26.16</v>
      </c>
      <c r="BD37" s="225">
        <v>0</v>
      </c>
      <c r="BE37" s="225">
        <v>0</v>
      </c>
      <c r="BF37" s="225">
        <v>0</v>
      </c>
      <c r="BG37" s="225">
        <v>0</v>
      </c>
      <c r="BH37" s="225">
        <v>0</v>
      </c>
      <c r="BI37" s="225">
        <v>0</v>
      </c>
      <c r="BJ37" s="225">
        <v>0</v>
      </c>
      <c r="BK37" s="218">
        <v>1240.71</v>
      </c>
    </row>
    <row r="38" spans="1:63" x14ac:dyDescent="0.2">
      <c r="A38" s="215">
        <v>33</v>
      </c>
      <c r="B38" s="224">
        <v>20.94</v>
      </c>
      <c r="C38" s="225">
        <v>20.94</v>
      </c>
      <c r="D38" s="225">
        <v>20.94</v>
      </c>
      <c r="E38" s="225">
        <v>20.94</v>
      </c>
      <c r="F38" s="225">
        <v>20.94</v>
      </c>
      <c r="G38" s="225">
        <v>20.94</v>
      </c>
      <c r="H38" s="225">
        <v>20.94</v>
      </c>
      <c r="I38" s="225">
        <v>20.94</v>
      </c>
      <c r="J38" s="225">
        <v>20.94</v>
      </c>
      <c r="K38" s="225">
        <v>20.94</v>
      </c>
      <c r="L38" s="225">
        <v>20.94</v>
      </c>
      <c r="M38" s="225">
        <v>20.94</v>
      </c>
      <c r="N38" s="225">
        <v>20.94</v>
      </c>
      <c r="O38" s="225">
        <v>20.94</v>
      </c>
      <c r="P38" s="225">
        <v>20.94</v>
      </c>
      <c r="Q38" s="225">
        <v>20.94</v>
      </c>
      <c r="R38" s="225">
        <v>21.1</v>
      </c>
      <c r="S38" s="225">
        <v>21.27</v>
      </c>
      <c r="T38" s="225">
        <v>21.44</v>
      </c>
      <c r="U38" s="225">
        <v>21.61</v>
      </c>
      <c r="V38" s="225">
        <v>21.78</v>
      </c>
      <c r="W38" s="225">
        <v>21.95</v>
      </c>
      <c r="X38" s="225">
        <v>22.11</v>
      </c>
      <c r="Y38" s="225">
        <v>22.29</v>
      </c>
      <c r="Z38" s="225">
        <v>22.45</v>
      </c>
      <c r="AA38" s="225">
        <v>22.62</v>
      </c>
      <c r="AB38" s="225">
        <v>22.79</v>
      </c>
      <c r="AC38" s="225">
        <v>22.96</v>
      </c>
      <c r="AD38" s="225">
        <v>23.13</v>
      </c>
      <c r="AE38" s="225">
        <v>23.3</v>
      </c>
      <c r="AF38" s="225">
        <v>23.46</v>
      </c>
      <c r="AG38" s="225">
        <v>23.64</v>
      </c>
      <c r="AH38" s="225">
        <v>23.8</v>
      </c>
      <c r="AI38" s="225">
        <v>23.97</v>
      </c>
      <c r="AJ38" s="225">
        <v>24.14</v>
      </c>
      <c r="AK38" s="225">
        <v>24.31</v>
      </c>
      <c r="AL38" s="225">
        <v>24.48</v>
      </c>
      <c r="AM38" s="225">
        <v>24.65</v>
      </c>
      <c r="AN38" s="225">
        <v>24.81</v>
      </c>
      <c r="AO38" s="225">
        <v>24.99</v>
      </c>
      <c r="AP38" s="225">
        <v>25.15</v>
      </c>
      <c r="AQ38" s="225">
        <v>25.32</v>
      </c>
      <c r="AR38" s="225">
        <v>25.49</v>
      </c>
      <c r="AS38" s="225">
        <v>25.56</v>
      </c>
      <c r="AT38" s="225">
        <v>25.62</v>
      </c>
      <c r="AU38" s="225">
        <v>25.69</v>
      </c>
      <c r="AV38" s="225">
        <v>25.76</v>
      </c>
      <c r="AW38" s="225">
        <v>25.83</v>
      </c>
      <c r="AX38" s="225">
        <v>25.89</v>
      </c>
      <c r="AY38" s="225">
        <v>25.96</v>
      </c>
      <c r="AZ38" s="225">
        <v>26.03</v>
      </c>
      <c r="BA38" s="225">
        <v>26.1</v>
      </c>
      <c r="BB38" s="225">
        <v>26.16</v>
      </c>
      <c r="BC38" s="225">
        <v>0</v>
      </c>
      <c r="BD38" s="225">
        <v>0</v>
      </c>
      <c r="BE38" s="225">
        <v>0</v>
      </c>
      <c r="BF38" s="225">
        <v>0</v>
      </c>
      <c r="BG38" s="225">
        <v>0</v>
      </c>
      <c r="BH38" s="225">
        <v>0</v>
      </c>
      <c r="BI38" s="225">
        <v>0</v>
      </c>
      <c r="BJ38" s="225">
        <v>0</v>
      </c>
      <c r="BK38" s="218">
        <v>1222.6500000000001</v>
      </c>
    </row>
    <row r="39" spans="1:63" x14ac:dyDescent="0.2">
      <c r="A39" s="215">
        <v>34</v>
      </c>
      <c r="B39" s="224">
        <v>21.1</v>
      </c>
      <c r="C39" s="225">
        <v>21.1</v>
      </c>
      <c r="D39" s="225">
        <v>21.1</v>
      </c>
      <c r="E39" s="225">
        <v>21.1</v>
      </c>
      <c r="F39" s="225">
        <v>21.1</v>
      </c>
      <c r="G39" s="225">
        <v>21.1</v>
      </c>
      <c r="H39" s="225">
        <v>21.1</v>
      </c>
      <c r="I39" s="225">
        <v>21.1</v>
      </c>
      <c r="J39" s="225">
        <v>21.1</v>
      </c>
      <c r="K39" s="225">
        <v>21.1</v>
      </c>
      <c r="L39" s="225">
        <v>21.1</v>
      </c>
      <c r="M39" s="225">
        <v>21.1</v>
      </c>
      <c r="N39" s="225">
        <v>21.1</v>
      </c>
      <c r="O39" s="225">
        <v>21.1</v>
      </c>
      <c r="P39" s="225">
        <v>21.1</v>
      </c>
      <c r="Q39" s="225">
        <v>21.1</v>
      </c>
      <c r="R39" s="225">
        <v>21.27</v>
      </c>
      <c r="S39" s="225">
        <v>21.44</v>
      </c>
      <c r="T39" s="225">
        <v>21.61</v>
      </c>
      <c r="U39" s="225">
        <v>21.78</v>
      </c>
      <c r="V39" s="225">
        <v>21.95</v>
      </c>
      <c r="W39" s="225">
        <v>22.11</v>
      </c>
      <c r="X39" s="225">
        <v>22.29</v>
      </c>
      <c r="Y39" s="225">
        <v>22.45</v>
      </c>
      <c r="Z39" s="225">
        <v>22.62</v>
      </c>
      <c r="AA39" s="225">
        <v>22.79</v>
      </c>
      <c r="AB39" s="225">
        <v>22.96</v>
      </c>
      <c r="AC39" s="225">
        <v>23.13</v>
      </c>
      <c r="AD39" s="225">
        <v>23.3</v>
      </c>
      <c r="AE39" s="225">
        <v>23.46</v>
      </c>
      <c r="AF39" s="225">
        <v>23.64</v>
      </c>
      <c r="AG39" s="225">
        <v>23.8</v>
      </c>
      <c r="AH39" s="225">
        <v>23.97</v>
      </c>
      <c r="AI39" s="225">
        <v>24.14</v>
      </c>
      <c r="AJ39" s="225">
        <v>24.31</v>
      </c>
      <c r="AK39" s="225">
        <v>24.48</v>
      </c>
      <c r="AL39" s="225">
        <v>24.65</v>
      </c>
      <c r="AM39" s="225">
        <v>24.81</v>
      </c>
      <c r="AN39" s="225">
        <v>24.99</v>
      </c>
      <c r="AO39" s="225">
        <v>25.15</v>
      </c>
      <c r="AP39" s="225">
        <v>25.32</v>
      </c>
      <c r="AQ39" s="225">
        <v>25.49</v>
      </c>
      <c r="AR39" s="225">
        <v>25.56</v>
      </c>
      <c r="AS39" s="225">
        <v>25.62</v>
      </c>
      <c r="AT39" s="225">
        <v>25.69</v>
      </c>
      <c r="AU39" s="225">
        <v>25.76</v>
      </c>
      <c r="AV39" s="225">
        <v>25.83</v>
      </c>
      <c r="AW39" s="225">
        <v>25.89</v>
      </c>
      <c r="AX39" s="225">
        <v>25.96</v>
      </c>
      <c r="AY39" s="225">
        <v>26.03</v>
      </c>
      <c r="AZ39" s="225">
        <v>26.1</v>
      </c>
      <c r="BA39" s="225">
        <v>26.16</v>
      </c>
      <c r="BB39" s="225">
        <v>0</v>
      </c>
      <c r="BC39" s="225">
        <v>0</v>
      </c>
      <c r="BD39" s="225">
        <v>0</v>
      </c>
      <c r="BE39" s="225">
        <v>0</v>
      </c>
      <c r="BF39" s="225">
        <v>0</v>
      </c>
      <c r="BG39" s="225">
        <v>0</v>
      </c>
      <c r="BH39" s="225">
        <v>0</v>
      </c>
      <c r="BI39" s="225">
        <v>0</v>
      </c>
      <c r="BJ39" s="225">
        <v>0</v>
      </c>
      <c r="BK39" s="218">
        <v>1204.1099999999999</v>
      </c>
    </row>
    <row r="40" spans="1:63" x14ac:dyDescent="0.2">
      <c r="A40" s="215">
        <v>35</v>
      </c>
      <c r="B40" s="224">
        <v>21.27</v>
      </c>
      <c r="C40" s="225">
        <v>21.27</v>
      </c>
      <c r="D40" s="225">
        <v>21.27</v>
      </c>
      <c r="E40" s="225">
        <v>21.27</v>
      </c>
      <c r="F40" s="225">
        <v>21.27</v>
      </c>
      <c r="G40" s="225">
        <v>21.27</v>
      </c>
      <c r="H40" s="225">
        <v>21.27</v>
      </c>
      <c r="I40" s="225">
        <v>21.27</v>
      </c>
      <c r="J40" s="225">
        <v>21.27</v>
      </c>
      <c r="K40" s="225">
        <v>21.27</v>
      </c>
      <c r="L40" s="225">
        <v>21.27</v>
      </c>
      <c r="M40" s="225">
        <v>21.27</v>
      </c>
      <c r="N40" s="225">
        <v>21.27</v>
      </c>
      <c r="O40" s="225">
        <v>21.27</v>
      </c>
      <c r="P40" s="225">
        <v>21.27</v>
      </c>
      <c r="Q40" s="225">
        <v>21.27</v>
      </c>
      <c r="R40" s="225">
        <v>21.44</v>
      </c>
      <c r="S40" s="225">
        <v>21.61</v>
      </c>
      <c r="T40" s="225">
        <v>21.78</v>
      </c>
      <c r="U40" s="225">
        <v>21.95</v>
      </c>
      <c r="V40" s="225">
        <v>22.11</v>
      </c>
      <c r="W40" s="225">
        <v>22.29</v>
      </c>
      <c r="X40" s="225">
        <v>22.45</v>
      </c>
      <c r="Y40" s="225">
        <v>22.62</v>
      </c>
      <c r="Z40" s="225">
        <v>22.79</v>
      </c>
      <c r="AA40" s="225">
        <v>22.96</v>
      </c>
      <c r="AB40" s="225">
        <v>23.13</v>
      </c>
      <c r="AC40" s="225">
        <v>23.3</v>
      </c>
      <c r="AD40" s="225">
        <v>23.46</v>
      </c>
      <c r="AE40" s="225">
        <v>23.64</v>
      </c>
      <c r="AF40" s="225">
        <v>23.8</v>
      </c>
      <c r="AG40" s="225">
        <v>23.97</v>
      </c>
      <c r="AH40" s="225">
        <v>24.14</v>
      </c>
      <c r="AI40" s="225">
        <v>24.31</v>
      </c>
      <c r="AJ40" s="225">
        <v>24.48</v>
      </c>
      <c r="AK40" s="225">
        <v>24.65</v>
      </c>
      <c r="AL40" s="225">
        <v>24.81</v>
      </c>
      <c r="AM40" s="225">
        <v>24.99</v>
      </c>
      <c r="AN40" s="225">
        <v>25.15</v>
      </c>
      <c r="AO40" s="225">
        <v>25.32</v>
      </c>
      <c r="AP40" s="225">
        <v>25.49</v>
      </c>
      <c r="AQ40" s="225">
        <v>25.56</v>
      </c>
      <c r="AR40" s="225">
        <v>25.62</v>
      </c>
      <c r="AS40" s="225">
        <v>25.69</v>
      </c>
      <c r="AT40" s="225">
        <v>25.76</v>
      </c>
      <c r="AU40" s="225">
        <v>25.83</v>
      </c>
      <c r="AV40" s="225">
        <v>25.89</v>
      </c>
      <c r="AW40" s="225">
        <v>25.96</v>
      </c>
      <c r="AX40" s="225">
        <v>26.03</v>
      </c>
      <c r="AY40" s="225">
        <v>26.1</v>
      </c>
      <c r="AZ40" s="225">
        <v>26.16</v>
      </c>
      <c r="BA40" s="225">
        <v>0</v>
      </c>
      <c r="BB40" s="225">
        <v>0</v>
      </c>
      <c r="BC40" s="225">
        <v>0</v>
      </c>
      <c r="BD40" s="225">
        <v>0</v>
      </c>
      <c r="BE40" s="225">
        <v>0</v>
      </c>
      <c r="BF40" s="225">
        <v>0</v>
      </c>
      <c r="BG40" s="225">
        <v>0</v>
      </c>
      <c r="BH40" s="225">
        <v>0</v>
      </c>
      <c r="BI40" s="225">
        <v>0</v>
      </c>
      <c r="BJ40" s="225">
        <v>0</v>
      </c>
      <c r="BK40" s="218">
        <v>1185.56</v>
      </c>
    </row>
    <row r="41" spans="1:63" x14ac:dyDescent="0.2">
      <c r="A41" s="215">
        <v>36</v>
      </c>
      <c r="B41" s="224">
        <v>21.44</v>
      </c>
      <c r="C41" s="225">
        <v>21.44</v>
      </c>
      <c r="D41" s="225">
        <v>21.44</v>
      </c>
      <c r="E41" s="225">
        <v>21.44</v>
      </c>
      <c r="F41" s="225">
        <v>21.44</v>
      </c>
      <c r="G41" s="225">
        <v>21.44</v>
      </c>
      <c r="H41" s="225">
        <v>21.44</v>
      </c>
      <c r="I41" s="225">
        <v>21.44</v>
      </c>
      <c r="J41" s="225">
        <v>21.44</v>
      </c>
      <c r="K41" s="225">
        <v>21.44</v>
      </c>
      <c r="L41" s="225">
        <v>21.44</v>
      </c>
      <c r="M41" s="225">
        <v>21.44</v>
      </c>
      <c r="N41" s="225">
        <v>21.44</v>
      </c>
      <c r="O41" s="225">
        <v>21.44</v>
      </c>
      <c r="P41" s="225">
        <v>21.44</v>
      </c>
      <c r="Q41" s="225">
        <v>21.44</v>
      </c>
      <c r="R41" s="225">
        <v>21.61</v>
      </c>
      <c r="S41" s="225">
        <v>21.78</v>
      </c>
      <c r="T41" s="225">
        <v>21.95</v>
      </c>
      <c r="U41" s="225">
        <v>22.11</v>
      </c>
      <c r="V41" s="225">
        <v>22.29</v>
      </c>
      <c r="W41" s="225">
        <v>22.45</v>
      </c>
      <c r="X41" s="225">
        <v>22.62</v>
      </c>
      <c r="Y41" s="225">
        <v>22.79</v>
      </c>
      <c r="Z41" s="225">
        <v>22.96</v>
      </c>
      <c r="AA41" s="225">
        <v>23.13</v>
      </c>
      <c r="AB41" s="225">
        <v>23.3</v>
      </c>
      <c r="AC41" s="225">
        <v>23.46</v>
      </c>
      <c r="AD41" s="225">
        <v>23.64</v>
      </c>
      <c r="AE41" s="225">
        <v>23.8</v>
      </c>
      <c r="AF41" s="225">
        <v>23.97</v>
      </c>
      <c r="AG41" s="225">
        <v>24.14</v>
      </c>
      <c r="AH41" s="225">
        <v>24.31</v>
      </c>
      <c r="AI41" s="225">
        <v>24.48</v>
      </c>
      <c r="AJ41" s="225">
        <v>24.65</v>
      </c>
      <c r="AK41" s="225">
        <v>24.81</v>
      </c>
      <c r="AL41" s="225">
        <v>24.99</v>
      </c>
      <c r="AM41" s="225">
        <v>25.15</v>
      </c>
      <c r="AN41" s="225">
        <v>25.32</v>
      </c>
      <c r="AO41" s="225">
        <v>25.49</v>
      </c>
      <c r="AP41" s="225">
        <v>25.56</v>
      </c>
      <c r="AQ41" s="225">
        <v>25.62</v>
      </c>
      <c r="AR41" s="225">
        <v>25.69</v>
      </c>
      <c r="AS41" s="225">
        <v>25.76</v>
      </c>
      <c r="AT41" s="225">
        <v>25.83</v>
      </c>
      <c r="AU41" s="225">
        <v>25.89</v>
      </c>
      <c r="AV41" s="225">
        <v>25.96</v>
      </c>
      <c r="AW41" s="225">
        <v>26.03</v>
      </c>
      <c r="AX41" s="225">
        <v>26.1</v>
      </c>
      <c r="AY41" s="225">
        <v>26.16</v>
      </c>
      <c r="AZ41" s="225">
        <v>0</v>
      </c>
      <c r="BA41" s="225">
        <v>0</v>
      </c>
      <c r="BB41" s="225">
        <v>0</v>
      </c>
      <c r="BC41" s="225">
        <v>0</v>
      </c>
      <c r="BD41" s="225">
        <v>0</v>
      </c>
      <c r="BE41" s="225">
        <v>0</v>
      </c>
      <c r="BF41" s="225">
        <v>0</v>
      </c>
      <c r="BG41" s="225">
        <v>0</v>
      </c>
      <c r="BH41" s="225">
        <v>0</v>
      </c>
      <c r="BI41" s="225">
        <v>0</v>
      </c>
      <c r="BJ41" s="225">
        <v>0</v>
      </c>
      <c r="BK41" s="218">
        <v>1166.8399999999999</v>
      </c>
    </row>
    <row r="42" spans="1:63" x14ac:dyDescent="0.2">
      <c r="A42" s="215">
        <v>37</v>
      </c>
      <c r="B42" s="224">
        <v>21.61</v>
      </c>
      <c r="C42" s="225">
        <v>21.61</v>
      </c>
      <c r="D42" s="225">
        <v>21.61</v>
      </c>
      <c r="E42" s="225">
        <v>21.61</v>
      </c>
      <c r="F42" s="225">
        <v>21.61</v>
      </c>
      <c r="G42" s="225">
        <v>21.61</v>
      </c>
      <c r="H42" s="225">
        <v>21.61</v>
      </c>
      <c r="I42" s="225">
        <v>21.61</v>
      </c>
      <c r="J42" s="225">
        <v>21.61</v>
      </c>
      <c r="K42" s="225">
        <v>21.61</v>
      </c>
      <c r="L42" s="225">
        <v>21.61</v>
      </c>
      <c r="M42" s="225">
        <v>21.61</v>
      </c>
      <c r="N42" s="225">
        <v>21.61</v>
      </c>
      <c r="O42" s="225">
        <v>21.61</v>
      </c>
      <c r="P42" s="225">
        <v>21.61</v>
      </c>
      <c r="Q42" s="225">
        <v>21.61</v>
      </c>
      <c r="R42" s="225">
        <v>21.78</v>
      </c>
      <c r="S42" s="225">
        <v>21.95</v>
      </c>
      <c r="T42" s="225">
        <v>22.11</v>
      </c>
      <c r="U42" s="225">
        <v>22.29</v>
      </c>
      <c r="V42" s="225">
        <v>22.45</v>
      </c>
      <c r="W42" s="225">
        <v>22.62</v>
      </c>
      <c r="X42" s="225">
        <v>22.79</v>
      </c>
      <c r="Y42" s="225">
        <v>22.96</v>
      </c>
      <c r="Z42" s="225">
        <v>23.13</v>
      </c>
      <c r="AA42" s="225">
        <v>23.3</v>
      </c>
      <c r="AB42" s="225">
        <v>23.46</v>
      </c>
      <c r="AC42" s="225">
        <v>23.64</v>
      </c>
      <c r="AD42" s="225">
        <v>23.8</v>
      </c>
      <c r="AE42" s="225">
        <v>23.97</v>
      </c>
      <c r="AF42" s="225">
        <v>24.14</v>
      </c>
      <c r="AG42" s="225">
        <v>24.31</v>
      </c>
      <c r="AH42" s="225">
        <v>24.48</v>
      </c>
      <c r="AI42" s="225">
        <v>24.65</v>
      </c>
      <c r="AJ42" s="225">
        <v>24.81</v>
      </c>
      <c r="AK42" s="225">
        <v>24.99</v>
      </c>
      <c r="AL42" s="225">
        <v>25.15</v>
      </c>
      <c r="AM42" s="225">
        <v>25.32</v>
      </c>
      <c r="AN42" s="225">
        <v>25.49</v>
      </c>
      <c r="AO42" s="225">
        <v>25.56</v>
      </c>
      <c r="AP42" s="225">
        <v>25.62</v>
      </c>
      <c r="AQ42" s="225">
        <v>25.69</v>
      </c>
      <c r="AR42" s="225">
        <v>25.76</v>
      </c>
      <c r="AS42" s="225">
        <v>25.83</v>
      </c>
      <c r="AT42" s="225">
        <v>25.89</v>
      </c>
      <c r="AU42" s="225">
        <v>25.96</v>
      </c>
      <c r="AV42" s="225">
        <v>26.03</v>
      </c>
      <c r="AW42" s="225">
        <v>26.1</v>
      </c>
      <c r="AX42" s="225">
        <v>26.16</v>
      </c>
      <c r="AY42" s="225">
        <v>0</v>
      </c>
      <c r="AZ42" s="225">
        <v>0</v>
      </c>
      <c r="BA42" s="225">
        <v>0</v>
      </c>
      <c r="BB42" s="225">
        <v>0</v>
      </c>
      <c r="BC42" s="225">
        <v>0</v>
      </c>
      <c r="BD42" s="225">
        <v>0</v>
      </c>
      <c r="BE42" s="225">
        <v>0</v>
      </c>
      <c r="BF42" s="225">
        <v>0</v>
      </c>
      <c r="BG42" s="225">
        <v>0</v>
      </c>
      <c r="BH42" s="225">
        <v>0</v>
      </c>
      <c r="BI42" s="225">
        <v>0</v>
      </c>
      <c r="BJ42" s="225">
        <v>0</v>
      </c>
      <c r="BK42" s="218">
        <v>1147.95</v>
      </c>
    </row>
    <row r="43" spans="1:63" x14ac:dyDescent="0.2">
      <c r="A43" s="215">
        <v>38</v>
      </c>
      <c r="B43" s="224">
        <v>21.78</v>
      </c>
      <c r="C43" s="225">
        <v>21.78</v>
      </c>
      <c r="D43" s="225">
        <v>21.78</v>
      </c>
      <c r="E43" s="225">
        <v>21.78</v>
      </c>
      <c r="F43" s="225">
        <v>21.78</v>
      </c>
      <c r="G43" s="225">
        <v>21.78</v>
      </c>
      <c r="H43" s="225">
        <v>21.78</v>
      </c>
      <c r="I43" s="225">
        <v>21.78</v>
      </c>
      <c r="J43" s="225">
        <v>21.78</v>
      </c>
      <c r="K43" s="225">
        <v>21.78</v>
      </c>
      <c r="L43" s="225">
        <v>21.78</v>
      </c>
      <c r="M43" s="225">
        <v>21.78</v>
      </c>
      <c r="N43" s="225">
        <v>21.78</v>
      </c>
      <c r="O43" s="225">
        <v>21.78</v>
      </c>
      <c r="P43" s="225">
        <v>21.78</v>
      </c>
      <c r="Q43" s="225">
        <v>21.78</v>
      </c>
      <c r="R43" s="225">
        <v>21.95</v>
      </c>
      <c r="S43" s="225">
        <v>22.11</v>
      </c>
      <c r="T43" s="225">
        <v>22.29</v>
      </c>
      <c r="U43" s="225">
        <v>22.45</v>
      </c>
      <c r="V43" s="225">
        <v>22.62</v>
      </c>
      <c r="W43" s="225">
        <v>22.79</v>
      </c>
      <c r="X43" s="225">
        <v>22.96</v>
      </c>
      <c r="Y43" s="225">
        <v>23.13</v>
      </c>
      <c r="Z43" s="225">
        <v>23.3</v>
      </c>
      <c r="AA43" s="225">
        <v>23.46</v>
      </c>
      <c r="AB43" s="225">
        <v>23.64</v>
      </c>
      <c r="AC43" s="225">
        <v>23.8</v>
      </c>
      <c r="AD43" s="225">
        <v>23.97</v>
      </c>
      <c r="AE43" s="225">
        <v>24.14</v>
      </c>
      <c r="AF43" s="225">
        <v>24.31</v>
      </c>
      <c r="AG43" s="225">
        <v>24.48</v>
      </c>
      <c r="AH43" s="225">
        <v>24.65</v>
      </c>
      <c r="AI43" s="225">
        <v>24.81</v>
      </c>
      <c r="AJ43" s="225">
        <v>24.99</v>
      </c>
      <c r="AK43" s="225">
        <v>25.15</v>
      </c>
      <c r="AL43" s="225">
        <v>25.32</v>
      </c>
      <c r="AM43" s="225">
        <v>25.49</v>
      </c>
      <c r="AN43" s="225">
        <v>25.56</v>
      </c>
      <c r="AO43" s="225">
        <v>25.62</v>
      </c>
      <c r="AP43" s="225">
        <v>25.69</v>
      </c>
      <c r="AQ43" s="225">
        <v>25.76</v>
      </c>
      <c r="AR43" s="225">
        <v>25.83</v>
      </c>
      <c r="AS43" s="225">
        <v>25.89</v>
      </c>
      <c r="AT43" s="225">
        <v>25.96</v>
      </c>
      <c r="AU43" s="225">
        <v>26.03</v>
      </c>
      <c r="AV43" s="225">
        <v>26.1</v>
      </c>
      <c r="AW43" s="225">
        <v>26.16</v>
      </c>
      <c r="AX43" s="225">
        <v>0</v>
      </c>
      <c r="AY43" s="225">
        <v>0</v>
      </c>
      <c r="AZ43" s="225">
        <v>0</v>
      </c>
      <c r="BA43" s="225">
        <v>0</v>
      </c>
      <c r="BB43" s="225">
        <v>0</v>
      </c>
      <c r="BC43" s="225">
        <v>0</v>
      </c>
      <c r="BD43" s="225">
        <v>0</v>
      </c>
      <c r="BE43" s="225">
        <v>0</v>
      </c>
      <c r="BF43" s="225">
        <v>0</v>
      </c>
      <c r="BG43" s="225">
        <v>0</v>
      </c>
      <c r="BH43" s="225">
        <v>0</v>
      </c>
      <c r="BI43" s="225">
        <v>0</v>
      </c>
      <c r="BJ43" s="225">
        <v>0</v>
      </c>
      <c r="BK43" s="218">
        <v>1128.8900000000001</v>
      </c>
    </row>
    <row r="44" spans="1:63" x14ac:dyDescent="0.2">
      <c r="A44" s="215">
        <v>39</v>
      </c>
      <c r="B44" s="224">
        <v>21.95</v>
      </c>
      <c r="C44" s="225">
        <v>21.95</v>
      </c>
      <c r="D44" s="225">
        <v>21.95</v>
      </c>
      <c r="E44" s="225">
        <v>21.95</v>
      </c>
      <c r="F44" s="225">
        <v>21.95</v>
      </c>
      <c r="G44" s="225">
        <v>21.95</v>
      </c>
      <c r="H44" s="225">
        <v>21.95</v>
      </c>
      <c r="I44" s="225">
        <v>21.95</v>
      </c>
      <c r="J44" s="225">
        <v>21.95</v>
      </c>
      <c r="K44" s="225">
        <v>21.95</v>
      </c>
      <c r="L44" s="225">
        <v>21.95</v>
      </c>
      <c r="M44" s="225">
        <v>21.95</v>
      </c>
      <c r="N44" s="225">
        <v>21.95</v>
      </c>
      <c r="O44" s="225">
        <v>21.95</v>
      </c>
      <c r="P44" s="225">
        <v>21.95</v>
      </c>
      <c r="Q44" s="225">
        <v>21.95</v>
      </c>
      <c r="R44" s="225">
        <v>22.11</v>
      </c>
      <c r="S44" s="225">
        <v>22.29</v>
      </c>
      <c r="T44" s="225">
        <v>22.45</v>
      </c>
      <c r="U44" s="225">
        <v>22.62</v>
      </c>
      <c r="V44" s="225">
        <v>22.79</v>
      </c>
      <c r="W44" s="225">
        <v>22.96</v>
      </c>
      <c r="X44" s="225">
        <v>23.13</v>
      </c>
      <c r="Y44" s="225">
        <v>23.3</v>
      </c>
      <c r="Z44" s="225">
        <v>23.46</v>
      </c>
      <c r="AA44" s="225">
        <v>23.64</v>
      </c>
      <c r="AB44" s="225">
        <v>23.8</v>
      </c>
      <c r="AC44" s="225">
        <v>23.97</v>
      </c>
      <c r="AD44" s="225">
        <v>24.14</v>
      </c>
      <c r="AE44" s="225">
        <v>24.31</v>
      </c>
      <c r="AF44" s="225">
        <v>24.48</v>
      </c>
      <c r="AG44" s="225">
        <v>24.65</v>
      </c>
      <c r="AH44" s="225">
        <v>24.81</v>
      </c>
      <c r="AI44" s="225">
        <v>24.99</v>
      </c>
      <c r="AJ44" s="225">
        <v>25.15</v>
      </c>
      <c r="AK44" s="225">
        <v>25.32</v>
      </c>
      <c r="AL44" s="225">
        <v>25.49</v>
      </c>
      <c r="AM44" s="225">
        <v>25.56</v>
      </c>
      <c r="AN44" s="225">
        <v>25.62</v>
      </c>
      <c r="AO44" s="225">
        <v>25.69</v>
      </c>
      <c r="AP44" s="225">
        <v>25.76</v>
      </c>
      <c r="AQ44" s="225">
        <v>25.83</v>
      </c>
      <c r="AR44" s="225">
        <v>25.89</v>
      </c>
      <c r="AS44" s="225">
        <v>25.96</v>
      </c>
      <c r="AT44" s="225">
        <v>26.03</v>
      </c>
      <c r="AU44" s="225">
        <v>26.1</v>
      </c>
      <c r="AV44" s="225">
        <v>26.16</v>
      </c>
      <c r="AW44" s="225">
        <v>0</v>
      </c>
      <c r="AX44" s="225">
        <v>0</v>
      </c>
      <c r="AY44" s="225">
        <v>0</v>
      </c>
      <c r="AZ44" s="225">
        <v>0</v>
      </c>
      <c r="BA44" s="225">
        <v>0</v>
      </c>
      <c r="BB44" s="225">
        <v>0</v>
      </c>
      <c r="BC44" s="225">
        <v>0</v>
      </c>
      <c r="BD44" s="225">
        <v>0</v>
      </c>
      <c r="BE44" s="225">
        <v>0</v>
      </c>
      <c r="BF44" s="225">
        <v>0</v>
      </c>
      <c r="BG44" s="225">
        <v>0</v>
      </c>
      <c r="BH44" s="225">
        <v>0</v>
      </c>
      <c r="BI44" s="225">
        <v>0</v>
      </c>
      <c r="BJ44" s="225">
        <v>0</v>
      </c>
      <c r="BK44" s="218">
        <v>1109.6600000000001</v>
      </c>
    </row>
    <row r="45" spans="1:63" x14ac:dyDescent="0.2">
      <c r="A45" s="215">
        <v>40</v>
      </c>
      <c r="B45" s="224">
        <v>22.11</v>
      </c>
      <c r="C45" s="225">
        <v>22.11</v>
      </c>
      <c r="D45" s="225">
        <v>22.11</v>
      </c>
      <c r="E45" s="225">
        <v>22.11</v>
      </c>
      <c r="F45" s="225">
        <v>22.11</v>
      </c>
      <c r="G45" s="225">
        <v>22.11</v>
      </c>
      <c r="H45" s="225">
        <v>22.11</v>
      </c>
      <c r="I45" s="225">
        <v>22.11</v>
      </c>
      <c r="J45" s="225">
        <v>22.11</v>
      </c>
      <c r="K45" s="225">
        <v>22.11</v>
      </c>
      <c r="L45" s="225">
        <v>22.11</v>
      </c>
      <c r="M45" s="225">
        <v>22.11</v>
      </c>
      <c r="N45" s="225">
        <v>22.11</v>
      </c>
      <c r="O45" s="225">
        <v>22.11</v>
      </c>
      <c r="P45" s="225">
        <v>22.11</v>
      </c>
      <c r="Q45" s="225">
        <v>22.11</v>
      </c>
      <c r="R45" s="225">
        <v>22.29</v>
      </c>
      <c r="S45" s="225">
        <v>22.45</v>
      </c>
      <c r="T45" s="225">
        <v>22.62</v>
      </c>
      <c r="U45" s="225">
        <v>22.79</v>
      </c>
      <c r="V45" s="225">
        <v>22.96</v>
      </c>
      <c r="W45" s="225">
        <v>23.13</v>
      </c>
      <c r="X45" s="225">
        <v>23.3</v>
      </c>
      <c r="Y45" s="225">
        <v>23.46</v>
      </c>
      <c r="Z45" s="225">
        <v>23.64</v>
      </c>
      <c r="AA45" s="225">
        <v>23.8</v>
      </c>
      <c r="AB45" s="225">
        <v>23.97</v>
      </c>
      <c r="AC45" s="225">
        <v>24.14</v>
      </c>
      <c r="AD45" s="225">
        <v>24.31</v>
      </c>
      <c r="AE45" s="225">
        <v>24.48</v>
      </c>
      <c r="AF45" s="225">
        <v>24.65</v>
      </c>
      <c r="AG45" s="225">
        <v>24.81</v>
      </c>
      <c r="AH45" s="225">
        <v>24.99</v>
      </c>
      <c r="AI45" s="225">
        <v>25.15</v>
      </c>
      <c r="AJ45" s="225">
        <v>25.32</v>
      </c>
      <c r="AK45" s="225">
        <v>25.49</v>
      </c>
      <c r="AL45" s="225">
        <v>25.56</v>
      </c>
      <c r="AM45" s="225">
        <v>25.62</v>
      </c>
      <c r="AN45" s="225">
        <v>25.69</v>
      </c>
      <c r="AO45" s="225">
        <v>25.76</v>
      </c>
      <c r="AP45" s="225">
        <v>25.83</v>
      </c>
      <c r="AQ45" s="225">
        <v>25.89</v>
      </c>
      <c r="AR45" s="225">
        <v>25.96</v>
      </c>
      <c r="AS45" s="225">
        <v>26.03</v>
      </c>
      <c r="AT45" s="225">
        <v>26.1</v>
      </c>
      <c r="AU45" s="225">
        <v>26.16</v>
      </c>
      <c r="AV45" s="225">
        <v>0</v>
      </c>
      <c r="AW45" s="225">
        <v>0</v>
      </c>
      <c r="AX45" s="225">
        <v>0</v>
      </c>
      <c r="AY45" s="225">
        <v>0</v>
      </c>
      <c r="AZ45" s="225">
        <v>0</v>
      </c>
      <c r="BA45" s="225">
        <v>0</v>
      </c>
      <c r="BB45" s="225">
        <v>0</v>
      </c>
      <c r="BC45" s="225">
        <v>0</v>
      </c>
      <c r="BD45" s="225">
        <v>0</v>
      </c>
      <c r="BE45" s="225">
        <v>0</v>
      </c>
      <c r="BF45" s="225">
        <v>0</v>
      </c>
      <c r="BG45" s="225">
        <v>0</v>
      </c>
      <c r="BH45" s="225">
        <v>0</v>
      </c>
      <c r="BI45" s="225">
        <v>0</v>
      </c>
      <c r="BJ45" s="225">
        <v>0</v>
      </c>
      <c r="BK45" s="218">
        <v>1090.1099999999999</v>
      </c>
    </row>
    <row r="46" spans="1:63" x14ac:dyDescent="0.2">
      <c r="A46" s="215">
        <v>41</v>
      </c>
      <c r="B46" s="224">
        <v>22.29</v>
      </c>
      <c r="C46" s="225">
        <v>22.29</v>
      </c>
      <c r="D46" s="225">
        <v>22.29</v>
      </c>
      <c r="E46" s="225">
        <v>22.29</v>
      </c>
      <c r="F46" s="225">
        <v>22.29</v>
      </c>
      <c r="G46" s="225">
        <v>22.29</v>
      </c>
      <c r="H46" s="225">
        <v>22.29</v>
      </c>
      <c r="I46" s="225">
        <v>22.29</v>
      </c>
      <c r="J46" s="225">
        <v>22.29</v>
      </c>
      <c r="K46" s="225">
        <v>22.29</v>
      </c>
      <c r="L46" s="225">
        <v>22.29</v>
      </c>
      <c r="M46" s="225">
        <v>22.29</v>
      </c>
      <c r="N46" s="225">
        <v>22.29</v>
      </c>
      <c r="O46" s="225">
        <v>22.29</v>
      </c>
      <c r="P46" s="225">
        <v>22.29</v>
      </c>
      <c r="Q46" s="225">
        <v>22.29</v>
      </c>
      <c r="R46" s="225">
        <v>22.45</v>
      </c>
      <c r="S46" s="225">
        <v>22.62</v>
      </c>
      <c r="T46" s="225">
        <v>22.79</v>
      </c>
      <c r="U46" s="225">
        <v>22.96</v>
      </c>
      <c r="V46" s="225">
        <v>23.13</v>
      </c>
      <c r="W46" s="225">
        <v>23.3</v>
      </c>
      <c r="X46" s="225">
        <v>23.46</v>
      </c>
      <c r="Y46" s="225">
        <v>23.64</v>
      </c>
      <c r="Z46" s="225">
        <v>23.8</v>
      </c>
      <c r="AA46" s="225">
        <v>23.97</v>
      </c>
      <c r="AB46" s="225">
        <v>24.14</v>
      </c>
      <c r="AC46" s="225">
        <v>24.31</v>
      </c>
      <c r="AD46" s="225">
        <v>24.48</v>
      </c>
      <c r="AE46" s="225">
        <v>24.65</v>
      </c>
      <c r="AF46" s="225">
        <v>24.81</v>
      </c>
      <c r="AG46" s="225">
        <v>24.99</v>
      </c>
      <c r="AH46" s="225">
        <v>25.15</v>
      </c>
      <c r="AI46" s="225">
        <v>25.32</v>
      </c>
      <c r="AJ46" s="225">
        <v>25.49</v>
      </c>
      <c r="AK46" s="225">
        <v>25.56</v>
      </c>
      <c r="AL46" s="225">
        <v>25.62</v>
      </c>
      <c r="AM46" s="225">
        <v>25.69</v>
      </c>
      <c r="AN46" s="225">
        <v>25.76</v>
      </c>
      <c r="AO46" s="225">
        <v>25.83</v>
      </c>
      <c r="AP46" s="225">
        <v>25.89</v>
      </c>
      <c r="AQ46" s="225">
        <v>25.96</v>
      </c>
      <c r="AR46" s="225">
        <v>26.03</v>
      </c>
      <c r="AS46" s="225">
        <v>26.1</v>
      </c>
      <c r="AT46" s="225">
        <v>26.16</v>
      </c>
      <c r="AU46" s="225">
        <v>0</v>
      </c>
      <c r="AV46" s="225">
        <v>0</v>
      </c>
      <c r="AW46" s="225">
        <v>0</v>
      </c>
      <c r="AX46" s="225">
        <v>0</v>
      </c>
      <c r="AY46" s="225">
        <v>0</v>
      </c>
      <c r="AZ46" s="225">
        <v>0</v>
      </c>
      <c r="BA46" s="225">
        <v>0</v>
      </c>
      <c r="BB46" s="225">
        <v>0</v>
      </c>
      <c r="BC46" s="225">
        <v>0</v>
      </c>
      <c r="BD46" s="225">
        <v>0</v>
      </c>
      <c r="BE46" s="225">
        <v>0</v>
      </c>
      <c r="BF46" s="225">
        <v>0</v>
      </c>
      <c r="BG46" s="225">
        <v>0</v>
      </c>
      <c r="BH46" s="225">
        <v>0</v>
      </c>
      <c r="BI46" s="225">
        <v>0</v>
      </c>
      <c r="BJ46" s="225">
        <v>0</v>
      </c>
      <c r="BK46" s="218">
        <v>1070.7</v>
      </c>
    </row>
    <row r="47" spans="1:63" x14ac:dyDescent="0.2">
      <c r="A47" s="215">
        <v>42</v>
      </c>
      <c r="B47" s="224">
        <v>22.45</v>
      </c>
      <c r="C47" s="225">
        <v>22.45</v>
      </c>
      <c r="D47" s="225">
        <v>22.45</v>
      </c>
      <c r="E47" s="225">
        <v>22.45</v>
      </c>
      <c r="F47" s="225">
        <v>22.45</v>
      </c>
      <c r="G47" s="225">
        <v>22.45</v>
      </c>
      <c r="H47" s="225">
        <v>22.45</v>
      </c>
      <c r="I47" s="225">
        <v>22.45</v>
      </c>
      <c r="J47" s="225">
        <v>22.45</v>
      </c>
      <c r="K47" s="225">
        <v>22.45</v>
      </c>
      <c r="L47" s="225">
        <v>22.45</v>
      </c>
      <c r="M47" s="225">
        <v>22.45</v>
      </c>
      <c r="N47" s="225">
        <v>22.45</v>
      </c>
      <c r="O47" s="225">
        <v>22.45</v>
      </c>
      <c r="P47" s="225">
        <v>22.45</v>
      </c>
      <c r="Q47" s="225">
        <v>22.45</v>
      </c>
      <c r="R47" s="225">
        <v>22.62</v>
      </c>
      <c r="S47" s="225">
        <v>22.79</v>
      </c>
      <c r="T47" s="225">
        <v>22.96</v>
      </c>
      <c r="U47" s="225">
        <v>23.13</v>
      </c>
      <c r="V47" s="225">
        <v>23.3</v>
      </c>
      <c r="W47" s="225">
        <v>23.46</v>
      </c>
      <c r="X47" s="225">
        <v>23.64</v>
      </c>
      <c r="Y47" s="225">
        <v>23.8</v>
      </c>
      <c r="Z47" s="225">
        <v>23.97</v>
      </c>
      <c r="AA47" s="225">
        <v>24.14</v>
      </c>
      <c r="AB47" s="225">
        <v>24.31</v>
      </c>
      <c r="AC47" s="225">
        <v>24.48</v>
      </c>
      <c r="AD47" s="225">
        <v>24.65</v>
      </c>
      <c r="AE47" s="225">
        <v>24.81</v>
      </c>
      <c r="AF47" s="225">
        <v>24.99</v>
      </c>
      <c r="AG47" s="225">
        <v>25.15</v>
      </c>
      <c r="AH47" s="225">
        <v>25.32</v>
      </c>
      <c r="AI47" s="225">
        <v>25.49</v>
      </c>
      <c r="AJ47" s="225">
        <v>25.56</v>
      </c>
      <c r="AK47" s="225">
        <v>25.62</v>
      </c>
      <c r="AL47" s="225">
        <v>25.69</v>
      </c>
      <c r="AM47" s="225">
        <v>25.76</v>
      </c>
      <c r="AN47" s="225">
        <v>25.83</v>
      </c>
      <c r="AO47" s="225">
        <v>25.89</v>
      </c>
      <c r="AP47" s="225">
        <v>25.96</v>
      </c>
      <c r="AQ47" s="225">
        <v>26.03</v>
      </c>
      <c r="AR47" s="225">
        <v>26.1</v>
      </c>
      <c r="AS47" s="225">
        <v>26.16</v>
      </c>
      <c r="AT47" s="225">
        <v>0</v>
      </c>
      <c r="AU47" s="225">
        <v>0</v>
      </c>
      <c r="AV47" s="225">
        <v>0</v>
      </c>
      <c r="AW47" s="225">
        <v>0</v>
      </c>
      <c r="AX47" s="225">
        <v>0</v>
      </c>
      <c r="AY47" s="225">
        <v>0</v>
      </c>
      <c r="AZ47" s="225">
        <v>0</v>
      </c>
      <c r="BA47" s="225">
        <v>0</v>
      </c>
      <c r="BB47" s="225">
        <v>0</v>
      </c>
      <c r="BC47" s="225">
        <v>0</v>
      </c>
      <c r="BD47" s="225">
        <v>0</v>
      </c>
      <c r="BE47" s="225">
        <v>0</v>
      </c>
      <c r="BF47" s="225">
        <v>0</v>
      </c>
      <c r="BG47" s="225">
        <v>0</v>
      </c>
      <c r="BH47" s="225">
        <v>0</v>
      </c>
      <c r="BI47" s="225">
        <v>0</v>
      </c>
      <c r="BJ47" s="225">
        <v>0</v>
      </c>
      <c r="BK47" s="218">
        <v>1050.81</v>
      </c>
    </row>
    <row r="48" spans="1:63" x14ac:dyDescent="0.2">
      <c r="A48" s="215">
        <v>43</v>
      </c>
      <c r="B48" s="224">
        <v>22.62</v>
      </c>
      <c r="C48" s="225">
        <v>22.62</v>
      </c>
      <c r="D48" s="225">
        <v>22.62</v>
      </c>
      <c r="E48" s="225">
        <v>22.62</v>
      </c>
      <c r="F48" s="225">
        <v>22.62</v>
      </c>
      <c r="G48" s="225">
        <v>22.62</v>
      </c>
      <c r="H48" s="225">
        <v>22.62</v>
      </c>
      <c r="I48" s="225">
        <v>22.62</v>
      </c>
      <c r="J48" s="225">
        <v>22.62</v>
      </c>
      <c r="K48" s="225">
        <v>22.62</v>
      </c>
      <c r="L48" s="225">
        <v>22.62</v>
      </c>
      <c r="M48" s="225">
        <v>22.62</v>
      </c>
      <c r="N48" s="225">
        <v>22.62</v>
      </c>
      <c r="O48" s="225">
        <v>22.62</v>
      </c>
      <c r="P48" s="225">
        <v>22.62</v>
      </c>
      <c r="Q48" s="225">
        <v>22.62</v>
      </c>
      <c r="R48" s="225">
        <v>22.79</v>
      </c>
      <c r="S48" s="225">
        <v>22.96</v>
      </c>
      <c r="T48" s="225">
        <v>23.13</v>
      </c>
      <c r="U48" s="225">
        <v>23.3</v>
      </c>
      <c r="V48" s="225">
        <v>23.46</v>
      </c>
      <c r="W48" s="225">
        <v>23.64</v>
      </c>
      <c r="X48" s="225">
        <v>23.8</v>
      </c>
      <c r="Y48" s="225">
        <v>23.97</v>
      </c>
      <c r="Z48" s="225">
        <v>24.14</v>
      </c>
      <c r="AA48" s="225">
        <v>24.31</v>
      </c>
      <c r="AB48" s="225">
        <v>24.48</v>
      </c>
      <c r="AC48" s="225">
        <v>24.65</v>
      </c>
      <c r="AD48" s="225">
        <v>24.81</v>
      </c>
      <c r="AE48" s="225">
        <v>24.99</v>
      </c>
      <c r="AF48" s="225">
        <v>25.15</v>
      </c>
      <c r="AG48" s="225">
        <v>25.32</v>
      </c>
      <c r="AH48" s="225">
        <v>25.49</v>
      </c>
      <c r="AI48" s="225">
        <v>25.56</v>
      </c>
      <c r="AJ48" s="225">
        <v>25.62</v>
      </c>
      <c r="AK48" s="225">
        <v>25.69</v>
      </c>
      <c r="AL48" s="225">
        <v>25.76</v>
      </c>
      <c r="AM48" s="225">
        <v>25.83</v>
      </c>
      <c r="AN48" s="225">
        <v>25.89</v>
      </c>
      <c r="AO48" s="225">
        <v>25.96</v>
      </c>
      <c r="AP48" s="225">
        <v>26.03</v>
      </c>
      <c r="AQ48" s="225">
        <v>26.1</v>
      </c>
      <c r="AR48" s="225">
        <v>26.16</v>
      </c>
      <c r="AS48" s="225">
        <v>0</v>
      </c>
      <c r="AT48" s="225">
        <v>0</v>
      </c>
      <c r="AU48" s="225">
        <v>0</v>
      </c>
      <c r="AV48" s="225">
        <v>0</v>
      </c>
      <c r="AW48" s="225">
        <v>0</v>
      </c>
      <c r="AX48" s="225">
        <v>0</v>
      </c>
      <c r="AY48" s="225">
        <v>0</v>
      </c>
      <c r="AZ48" s="225">
        <v>0</v>
      </c>
      <c r="BA48" s="225">
        <v>0</v>
      </c>
      <c r="BB48" s="225">
        <v>0</v>
      </c>
      <c r="BC48" s="225">
        <v>0</v>
      </c>
      <c r="BD48" s="225">
        <v>0</v>
      </c>
      <c r="BE48" s="225">
        <v>0</v>
      </c>
      <c r="BF48" s="225">
        <v>0</v>
      </c>
      <c r="BG48" s="225">
        <v>0</v>
      </c>
      <c r="BH48" s="225">
        <v>0</v>
      </c>
      <c r="BI48" s="225">
        <v>0</v>
      </c>
      <c r="BJ48" s="225">
        <v>0</v>
      </c>
      <c r="BK48" s="218">
        <v>1030.9100000000001</v>
      </c>
    </row>
    <row r="49" spans="1:63" x14ac:dyDescent="0.2">
      <c r="A49" s="215">
        <v>44</v>
      </c>
      <c r="B49" s="224">
        <v>22.79</v>
      </c>
      <c r="C49" s="225">
        <v>22.79</v>
      </c>
      <c r="D49" s="225">
        <v>22.79</v>
      </c>
      <c r="E49" s="225">
        <v>22.79</v>
      </c>
      <c r="F49" s="225">
        <v>22.79</v>
      </c>
      <c r="G49" s="225">
        <v>22.79</v>
      </c>
      <c r="H49" s="225">
        <v>22.79</v>
      </c>
      <c r="I49" s="225">
        <v>22.79</v>
      </c>
      <c r="J49" s="225">
        <v>22.79</v>
      </c>
      <c r="K49" s="225">
        <v>22.79</v>
      </c>
      <c r="L49" s="225">
        <v>22.79</v>
      </c>
      <c r="M49" s="225">
        <v>22.79</v>
      </c>
      <c r="N49" s="225">
        <v>22.79</v>
      </c>
      <c r="O49" s="225">
        <v>22.79</v>
      </c>
      <c r="P49" s="225">
        <v>22.79</v>
      </c>
      <c r="Q49" s="225">
        <v>22.79</v>
      </c>
      <c r="R49" s="225">
        <v>22.96</v>
      </c>
      <c r="S49" s="225">
        <v>23.13</v>
      </c>
      <c r="T49" s="225">
        <v>23.3</v>
      </c>
      <c r="U49" s="225">
        <v>23.46</v>
      </c>
      <c r="V49" s="225">
        <v>23.64</v>
      </c>
      <c r="W49" s="225">
        <v>23.8</v>
      </c>
      <c r="X49" s="225">
        <v>23.97</v>
      </c>
      <c r="Y49" s="225">
        <v>24.14</v>
      </c>
      <c r="Z49" s="225">
        <v>24.31</v>
      </c>
      <c r="AA49" s="225">
        <v>24.48</v>
      </c>
      <c r="AB49" s="225">
        <v>24.65</v>
      </c>
      <c r="AC49" s="225">
        <v>24.81</v>
      </c>
      <c r="AD49" s="225">
        <v>24.99</v>
      </c>
      <c r="AE49" s="225">
        <v>25.15</v>
      </c>
      <c r="AF49" s="225">
        <v>25.32</v>
      </c>
      <c r="AG49" s="225">
        <v>25.49</v>
      </c>
      <c r="AH49" s="225">
        <v>25.56</v>
      </c>
      <c r="AI49" s="225">
        <v>25.62</v>
      </c>
      <c r="AJ49" s="225">
        <v>25.69</v>
      </c>
      <c r="AK49" s="225">
        <v>25.76</v>
      </c>
      <c r="AL49" s="225">
        <v>25.83</v>
      </c>
      <c r="AM49" s="225">
        <v>25.89</v>
      </c>
      <c r="AN49" s="225">
        <v>25.96</v>
      </c>
      <c r="AO49" s="225">
        <v>26.03</v>
      </c>
      <c r="AP49" s="225">
        <v>26.1</v>
      </c>
      <c r="AQ49" s="225">
        <v>26.16</v>
      </c>
      <c r="AR49" s="225">
        <v>0</v>
      </c>
      <c r="AS49" s="225">
        <v>0</v>
      </c>
      <c r="AT49" s="225">
        <v>0</v>
      </c>
      <c r="AU49" s="225">
        <v>0</v>
      </c>
      <c r="AV49" s="225">
        <v>0</v>
      </c>
      <c r="AW49" s="225">
        <v>0</v>
      </c>
      <c r="AX49" s="225">
        <v>0</v>
      </c>
      <c r="AY49" s="225">
        <v>0</v>
      </c>
      <c r="AZ49" s="225">
        <v>0</v>
      </c>
      <c r="BA49" s="225">
        <v>0</v>
      </c>
      <c r="BB49" s="225">
        <v>0</v>
      </c>
      <c r="BC49" s="225">
        <v>0</v>
      </c>
      <c r="BD49" s="225">
        <v>0</v>
      </c>
      <c r="BE49" s="225">
        <v>0</v>
      </c>
      <c r="BF49" s="225">
        <v>0</v>
      </c>
      <c r="BG49" s="225">
        <v>0</v>
      </c>
      <c r="BH49" s="225">
        <v>0</v>
      </c>
      <c r="BI49" s="225">
        <v>0</v>
      </c>
      <c r="BJ49" s="225">
        <v>0</v>
      </c>
      <c r="BK49" s="218">
        <v>1010.84</v>
      </c>
    </row>
    <row r="50" spans="1:63" x14ac:dyDescent="0.2">
      <c r="A50" s="215">
        <v>45</v>
      </c>
      <c r="B50" s="224">
        <v>22.96</v>
      </c>
      <c r="C50" s="225">
        <v>22.96</v>
      </c>
      <c r="D50" s="225">
        <v>22.96</v>
      </c>
      <c r="E50" s="225">
        <v>22.96</v>
      </c>
      <c r="F50" s="225">
        <v>22.96</v>
      </c>
      <c r="G50" s="225">
        <v>22.96</v>
      </c>
      <c r="H50" s="225">
        <v>22.96</v>
      </c>
      <c r="I50" s="225">
        <v>22.96</v>
      </c>
      <c r="J50" s="225">
        <v>22.96</v>
      </c>
      <c r="K50" s="225">
        <v>22.96</v>
      </c>
      <c r="L50" s="225">
        <v>22.96</v>
      </c>
      <c r="M50" s="225">
        <v>22.96</v>
      </c>
      <c r="N50" s="225">
        <v>22.96</v>
      </c>
      <c r="O50" s="225">
        <v>22.96</v>
      </c>
      <c r="P50" s="225">
        <v>22.96</v>
      </c>
      <c r="Q50" s="225">
        <v>22.96</v>
      </c>
      <c r="R50" s="225">
        <v>23.13</v>
      </c>
      <c r="S50" s="225">
        <v>23.3</v>
      </c>
      <c r="T50" s="225">
        <v>23.46</v>
      </c>
      <c r="U50" s="225">
        <v>23.64</v>
      </c>
      <c r="V50" s="225">
        <v>23.8</v>
      </c>
      <c r="W50" s="225">
        <v>23.97</v>
      </c>
      <c r="X50" s="225">
        <v>24.14</v>
      </c>
      <c r="Y50" s="225">
        <v>24.31</v>
      </c>
      <c r="Z50" s="225">
        <v>24.48</v>
      </c>
      <c r="AA50" s="225">
        <v>24.65</v>
      </c>
      <c r="AB50" s="225">
        <v>24.81</v>
      </c>
      <c r="AC50" s="225">
        <v>24.99</v>
      </c>
      <c r="AD50" s="225">
        <v>25.15</v>
      </c>
      <c r="AE50" s="225">
        <v>25.32</v>
      </c>
      <c r="AF50" s="225">
        <v>25.49</v>
      </c>
      <c r="AG50" s="225">
        <v>25.56</v>
      </c>
      <c r="AH50" s="225">
        <v>25.62</v>
      </c>
      <c r="AI50" s="225">
        <v>25.69</v>
      </c>
      <c r="AJ50" s="225">
        <v>25.76</v>
      </c>
      <c r="AK50" s="225">
        <v>25.83</v>
      </c>
      <c r="AL50" s="225">
        <v>25.89</v>
      </c>
      <c r="AM50" s="225">
        <v>25.96</v>
      </c>
      <c r="AN50" s="225">
        <v>26.03</v>
      </c>
      <c r="AO50" s="225">
        <v>26.1</v>
      </c>
      <c r="AP50" s="225">
        <v>26.16</v>
      </c>
      <c r="AQ50" s="225">
        <v>0</v>
      </c>
      <c r="AR50" s="225">
        <v>0</v>
      </c>
      <c r="AS50" s="225">
        <v>0</v>
      </c>
      <c r="AT50" s="225">
        <v>0</v>
      </c>
      <c r="AU50" s="225">
        <v>0</v>
      </c>
      <c r="AV50" s="225">
        <v>0</v>
      </c>
      <c r="AW50" s="225">
        <v>0</v>
      </c>
      <c r="AX50" s="225">
        <v>0</v>
      </c>
      <c r="AY50" s="225">
        <v>0</v>
      </c>
      <c r="AZ50" s="225">
        <v>0</v>
      </c>
      <c r="BA50" s="225">
        <v>0</v>
      </c>
      <c r="BB50" s="225">
        <v>0</v>
      </c>
      <c r="BC50" s="225">
        <v>0</v>
      </c>
      <c r="BD50" s="225">
        <v>0</v>
      </c>
      <c r="BE50" s="225">
        <v>0</v>
      </c>
      <c r="BF50" s="225">
        <v>0</v>
      </c>
      <c r="BG50" s="225">
        <v>0</v>
      </c>
      <c r="BH50" s="225">
        <v>0</v>
      </c>
      <c r="BI50" s="225">
        <v>0</v>
      </c>
      <c r="BJ50" s="225">
        <v>0</v>
      </c>
      <c r="BK50" s="218">
        <v>990.6</v>
      </c>
    </row>
    <row r="51" spans="1:63" x14ac:dyDescent="0.2">
      <c r="A51" s="215">
        <v>46</v>
      </c>
      <c r="B51" s="224">
        <v>23.13</v>
      </c>
      <c r="C51" s="225">
        <v>23.13</v>
      </c>
      <c r="D51" s="225">
        <v>23.13</v>
      </c>
      <c r="E51" s="225">
        <v>23.13</v>
      </c>
      <c r="F51" s="225">
        <v>23.13</v>
      </c>
      <c r="G51" s="225">
        <v>23.13</v>
      </c>
      <c r="H51" s="225">
        <v>23.13</v>
      </c>
      <c r="I51" s="225">
        <v>23.13</v>
      </c>
      <c r="J51" s="225">
        <v>23.13</v>
      </c>
      <c r="K51" s="225">
        <v>23.13</v>
      </c>
      <c r="L51" s="225">
        <v>23.13</v>
      </c>
      <c r="M51" s="225">
        <v>23.13</v>
      </c>
      <c r="N51" s="225">
        <v>23.13</v>
      </c>
      <c r="O51" s="225">
        <v>23.13</v>
      </c>
      <c r="P51" s="225">
        <v>23.13</v>
      </c>
      <c r="Q51" s="225">
        <v>23.13</v>
      </c>
      <c r="R51" s="225">
        <v>23.3</v>
      </c>
      <c r="S51" s="225">
        <v>23.46</v>
      </c>
      <c r="T51" s="225">
        <v>23.64</v>
      </c>
      <c r="U51" s="225">
        <v>23.8</v>
      </c>
      <c r="V51" s="225">
        <v>23.97</v>
      </c>
      <c r="W51" s="225">
        <v>24.14</v>
      </c>
      <c r="X51" s="225">
        <v>24.31</v>
      </c>
      <c r="Y51" s="225">
        <v>24.48</v>
      </c>
      <c r="Z51" s="225">
        <v>24.65</v>
      </c>
      <c r="AA51" s="225">
        <v>24.81</v>
      </c>
      <c r="AB51" s="225">
        <v>24.99</v>
      </c>
      <c r="AC51" s="225">
        <v>25.15</v>
      </c>
      <c r="AD51" s="225">
        <v>25.32</v>
      </c>
      <c r="AE51" s="225">
        <v>25.49</v>
      </c>
      <c r="AF51" s="225">
        <v>25.56</v>
      </c>
      <c r="AG51" s="225">
        <v>25.62</v>
      </c>
      <c r="AH51" s="225">
        <v>25.69</v>
      </c>
      <c r="AI51" s="225">
        <v>25.76</v>
      </c>
      <c r="AJ51" s="225">
        <v>25.83</v>
      </c>
      <c r="AK51" s="225">
        <v>25.89</v>
      </c>
      <c r="AL51" s="225">
        <v>25.96</v>
      </c>
      <c r="AM51" s="225">
        <v>26.03</v>
      </c>
      <c r="AN51" s="225">
        <v>26.1</v>
      </c>
      <c r="AO51" s="225">
        <v>26.16</v>
      </c>
      <c r="AP51" s="225">
        <v>0</v>
      </c>
      <c r="AQ51" s="225">
        <v>0</v>
      </c>
      <c r="AR51" s="225">
        <v>0</v>
      </c>
      <c r="AS51" s="225">
        <v>0</v>
      </c>
      <c r="AT51" s="225">
        <v>0</v>
      </c>
      <c r="AU51" s="225">
        <v>0</v>
      </c>
      <c r="AV51" s="225">
        <v>0</v>
      </c>
      <c r="AW51" s="225">
        <v>0</v>
      </c>
      <c r="AX51" s="225">
        <v>0</v>
      </c>
      <c r="AY51" s="225">
        <v>0</v>
      </c>
      <c r="AZ51" s="225">
        <v>0</v>
      </c>
      <c r="BA51" s="225">
        <v>0</v>
      </c>
      <c r="BB51" s="225">
        <v>0</v>
      </c>
      <c r="BC51" s="225">
        <v>0</v>
      </c>
      <c r="BD51" s="225">
        <v>0</v>
      </c>
      <c r="BE51" s="225">
        <v>0</v>
      </c>
      <c r="BF51" s="225">
        <v>0</v>
      </c>
      <c r="BG51" s="225">
        <v>0</v>
      </c>
      <c r="BH51" s="225">
        <v>0</v>
      </c>
      <c r="BI51" s="225">
        <v>0</v>
      </c>
      <c r="BJ51" s="225">
        <v>0</v>
      </c>
      <c r="BK51" s="218">
        <v>970.19</v>
      </c>
    </row>
    <row r="52" spans="1:63" x14ac:dyDescent="0.2">
      <c r="A52" s="215">
        <v>47</v>
      </c>
      <c r="B52" s="224">
        <v>23.3</v>
      </c>
      <c r="C52" s="225">
        <v>23.3</v>
      </c>
      <c r="D52" s="225">
        <v>23.3</v>
      </c>
      <c r="E52" s="225">
        <v>23.3</v>
      </c>
      <c r="F52" s="225">
        <v>23.3</v>
      </c>
      <c r="G52" s="225">
        <v>23.3</v>
      </c>
      <c r="H52" s="225">
        <v>23.3</v>
      </c>
      <c r="I52" s="225">
        <v>23.3</v>
      </c>
      <c r="J52" s="225">
        <v>23.3</v>
      </c>
      <c r="K52" s="225">
        <v>23.3</v>
      </c>
      <c r="L52" s="225">
        <v>23.3</v>
      </c>
      <c r="M52" s="225">
        <v>23.3</v>
      </c>
      <c r="N52" s="225">
        <v>23.3</v>
      </c>
      <c r="O52" s="225">
        <v>23.3</v>
      </c>
      <c r="P52" s="225">
        <v>23.3</v>
      </c>
      <c r="Q52" s="225">
        <v>23.3</v>
      </c>
      <c r="R52" s="225">
        <v>23.46</v>
      </c>
      <c r="S52" s="225">
        <v>23.64</v>
      </c>
      <c r="T52" s="225">
        <v>23.8</v>
      </c>
      <c r="U52" s="225">
        <v>23.97</v>
      </c>
      <c r="V52" s="225">
        <v>24.14</v>
      </c>
      <c r="W52" s="225">
        <v>24.31</v>
      </c>
      <c r="X52" s="225">
        <v>24.48</v>
      </c>
      <c r="Y52" s="225">
        <v>24.65</v>
      </c>
      <c r="Z52" s="225">
        <v>24.81</v>
      </c>
      <c r="AA52" s="225">
        <v>24.99</v>
      </c>
      <c r="AB52" s="225">
        <v>25.15</v>
      </c>
      <c r="AC52" s="225">
        <v>25.32</v>
      </c>
      <c r="AD52" s="225">
        <v>25.49</v>
      </c>
      <c r="AE52" s="225">
        <v>25.56</v>
      </c>
      <c r="AF52" s="225">
        <v>25.62</v>
      </c>
      <c r="AG52" s="225">
        <v>25.69</v>
      </c>
      <c r="AH52" s="225">
        <v>25.76</v>
      </c>
      <c r="AI52" s="225">
        <v>25.83</v>
      </c>
      <c r="AJ52" s="225">
        <v>25.89</v>
      </c>
      <c r="AK52" s="225">
        <v>25.96</v>
      </c>
      <c r="AL52" s="225">
        <v>26.03</v>
      </c>
      <c r="AM52" s="225">
        <v>26.1</v>
      </c>
      <c r="AN52" s="225">
        <v>26.16</v>
      </c>
      <c r="AO52" s="225">
        <v>0</v>
      </c>
      <c r="AP52" s="225">
        <v>0</v>
      </c>
      <c r="AQ52" s="225">
        <v>0</v>
      </c>
      <c r="AR52" s="225">
        <v>0</v>
      </c>
      <c r="AS52" s="225">
        <v>0</v>
      </c>
      <c r="AT52" s="225">
        <v>0</v>
      </c>
      <c r="AU52" s="225">
        <v>0</v>
      </c>
      <c r="AV52" s="225">
        <v>0</v>
      </c>
      <c r="AW52" s="225">
        <v>0</v>
      </c>
      <c r="AX52" s="225">
        <v>0</v>
      </c>
      <c r="AY52" s="225">
        <v>0</v>
      </c>
      <c r="AZ52" s="225">
        <v>0</v>
      </c>
      <c r="BA52" s="225">
        <v>0</v>
      </c>
      <c r="BB52" s="225">
        <v>0</v>
      </c>
      <c r="BC52" s="225">
        <v>0</v>
      </c>
      <c r="BD52" s="225">
        <v>0</v>
      </c>
      <c r="BE52" s="225">
        <v>0</v>
      </c>
      <c r="BF52" s="225">
        <v>0</v>
      </c>
      <c r="BG52" s="225">
        <v>0</v>
      </c>
      <c r="BH52" s="225">
        <v>0</v>
      </c>
      <c r="BI52" s="225">
        <v>0</v>
      </c>
      <c r="BJ52" s="225">
        <v>0</v>
      </c>
      <c r="BK52" s="218">
        <v>949.61</v>
      </c>
    </row>
    <row r="53" spans="1:63" x14ac:dyDescent="0.2">
      <c r="A53" s="215">
        <v>48</v>
      </c>
      <c r="B53" s="224">
        <v>23.46</v>
      </c>
      <c r="C53" s="225">
        <v>23.46</v>
      </c>
      <c r="D53" s="225">
        <v>23.46</v>
      </c>
      <c r="E53" s="225">
        <v>23.46</v>
      </c>
      <c r="F53" s="225">
        <v>23.46</v>
      </c>
      <c r="G53" s="225">
        <v>23.46</v>
      </c>
      <c r="H53" s="225">
        <v>23.46</v>
      </c>
      <c r="I53" s="225">
        <v>23.46</v>
      </c>
      <c r="J53" s="225">
        <v>23.46</v>
      </c>
      <c r="K53" s="225">
        <v>23.46</v>
      </c>
      <c r="L53" s="225">
        <v>23.46</v>
      </c>
      <c r="M53" s="225">
        <v>23.46</v>
      </c>
      <c r="N53" s="225">
        <v>23.46</v>
      </c>
      <c r="O53" s="225">
        <v>23.46</v>
      </c>
      <c r="P53" s="225">
        <v>23.46</v>
      </c>
      <c r="Q53" s="225">
        <v>23.46</v>
      </c>
      <c r="R53" s="225">
        <v>23.64</v>
      </c>
      <c r="S53" s="225">
        <v>23.8</v>
      </c>
      <c r="T53" s="225">
        <v>23.97</v>
      </c>
      <c r="U53" s="225">
        <v>24.14</v>
      </c>
      <c r="V53" s="225">
        <v>24.31</v>
      </c>
      <c r="W53" s="225">
        <v>24.48</v>
      </c>
      <c r="X53" s="225">
        <v>24.65</v>
      </c>
      <c r="Y53" s="225">
        <v>24.81</v>
      </c>
      <c r="Z53" s="225">
        <v>24.99</v>
      </c>
      <c r="AA53" s="225">
        <v>25.15</v>
      </c>
      <c r="AB53" s="225">
        <v>25.32</v>
      </c>
      <c r="AC53" s="225">
        <v>25.49</v>
      </c>
      <c r="AD53" s="225">
        <v>25.56</v>
      </c>
      <c r="AE53" s="225">
        <v>25.62</v>
      </c>
      <c r="AF53" s="225">
        <v>25.69</v>
      </c>
      <c r="AG53" s="225">
        <v>25.76</v>
      </c>
      <c r="AH53" s="225">
        <v>25.83</v>
      </c>
      <c r="AI53" s="225">
        <v>25.89</v>
      </c>
      <c r="AJ53" s="225">
        <v>25.96</v>
      </c>
      <c r="AK53" s="225">
        <v>26.03</v>
      </c>
      <c r="AL53" s="225">
        <v>26.1</v>
      </c>
      <c r="AM53" s="225">
        <v>26.16</v>
      </c>
      <c r="AN53" s="225">
        <v>0</v>
      </c>
      <c r="AO53" s="225">
        <v>0</v>
      </c>
      <c r="AP53" s="225">
        <v>0</v>
      </c>
      <c r="AQ53" s="225">
        <v>0</v>
      </c>
      <c r="AR53" s="225">
        <v>0</v>
      </c>
      <c r="AS53" s="225">
        <v>0</v>
      </c>
      <c r="AT53" s="225">
        <v>0</v>
      </c>
      <c r="AU53" s="225">
        <v>0</v>
      </c>
      <c r="AV53" s="225">
        <v>0</v>
      </c>
      <c r="AW53" s="225">
        <v>0</v>
      </c>
      <c r="AX53" s="225">
        <v>0</v>
      </c>
      <c r="AY53" s="225">
        <v>0</v>
      </c>
      <c r="AZ53" s="225">
        <v>0</v>
      </c>
      <c r="BA53" s="225">
        <v>0</v>
      </c>
      <c r="BB53" s="225">
        <v>0</v>
      </c>
      <c r="BC53" s="225">
        <v>0</v>
      </c>
      <c r="BD53" s="225">
        <v>0</v>
      </c>
      <c r="BE53" s="225">
        <v>0</v>
      </c>
      <c r="BF53" s="225">
        <v>0</v>
      </c>
      <c r="BG53" s="225">
        <v>0</v>
      </c>
      <c r="BH53" s="225">
        <v>0</v>
      </c>
      <c r="BI53" s="225">
        <v>0</v>
      </c>
      <c r="BJ53" s="225">
        <v>0</v>
      </c>
      <c r="BK53" s="218">
        <v>928.71</v>
      </c>
    </row>
    <row r="54" spans="1:63" x14ac:dyDescent="0.2">
      <c r="A54" s="215">
        <v>49</v>
      </c>
      <c r="B54" s="224">
        <v>23.64</v>
      </c>
      <c r="C54" s="225">
        <v>23.64</v>
      </c>
      <c r="D54" s="225">
        <v>23.64</v>
      </c>
      <c r="E54" s="225">
        <v>23.64</v>
      </c>
      <c r="F54" s="225">
        <v>23.64</v>
      </c>
      <c r="G54" s="225">
        <v>23.64</v>
      </c>
      <c r="H54" s="225">
        <v>23.64</v>
      </c>
      <c r="I54" s="225">
        <v>23.64</v>
      </c>
      <c r="J54" s="225">
        <v>23.64</v>
      </c>
      <c r="K54" s="225">
        <v>23.64</v>
      </c>
      <c r="L54" s="225">
        <v>23.64</v>
      </c>
      <c r="M54" s="225">
        <v>23.64</v>
      </c>
      <c r="N54" s="225">
        <v>23.64</v>
      </c>
      <c r="O54" s="225">
        <v>23.64</v>
      </c>
      <c r="P54" s="225">
        <v>23.64</v>
      </c>
      <c r="Q54" s="225">
        <v>23.64</v>
      </c>
      <c r="R54" s="225">
        <v>23.8</v>
      </c>
      <c r="S54" s="225">
        <v>23.97</v>
      </c>
      <c r="T54" s="225">
        <v>24.14</v>
      </c>
      <c r="U54" s="225">
        <v>24.31</v>
      </c>
      <c r="V54" s="225">
        <v>24.48</v>
      </c>
      <c r="W54" s="225">
        <v>24.65</v>
      </c>
      <c r="X54" s="225">
        <v>24.81</v>
      </c>
      <c r="Y54" s="225">
        <v>24.99</v>
      </c>
      <c r="Z54" s="225">
        <v>25.15</v>
      </c>
      <c r="AA54" s="225">
        <v>25.32</v>
      </c>
      <c r="AB54" s="225">
        <v>25.49</v>
      </c>
      <c r="AC54" s="225">
        <v>25.56</v>
      </c>
      <c r="AD54" s="225">
        <v>25.62</v>
      </c>
      <c r="AE54" s="225">
        <v>25.69</v>
      </c>
      <c r="AF54" s="225">
        <v>25.76</v>
      </c>
      <c r="AG54" s="225">
        <v>25.83</v>
      </c>
      <c r="AH54" s="225">
        <v>25.89</v>
      </c>
      <c r="AI54" s="225">
        <v>25.96</v>
      </c>
      <c r="AJ54" s="225">
        <v>26.03</v>
      </c>
      <c r="AK54" s="225">
        <v>26.1</v>
      </c>
      <c r="AL54" s="225">
        <v>26.16</v>
      </c>
      <c r="AM54" s="225">
        <v>0</v>
      </c>
      <c r="AN54" s="225">
        <v>0</v>
      </c>
      <c r="AO54" s="225">
        <v>0</v>
      </c>
      <c r="AP54" s="225">
        <v>0</v>
      </c>
      <c r="AQ54" s="225">
        <v>0</v>
      </c>
      <c r="AR54" s="225">
        <v>0</v>
      </c>
      <c r="AS54" s="225">
        <v>0</v>
      </c>
      <c r="AT54" s="225">
        <v>0</v>
      </c>
      <c r="AU54" s="225">
        <v>0</v>
      </c>
      <c r="AV54" s="225">
        <v>0</v>
      </c>
      <c r="AW54" s="225">
        <v>0</v>
      </c>
      <c r="AX54" s="225">
        <v>0</v>
      </c>
      <c r="AY54" s="225">
        <v>0</v>
      </c>
      <c r="AZ54" s="225">
        <v>0</v>
      </c>
      <c r="BA54" s="225">
        <v>0</v>
      </c>
      <c r="BB54" s="225">
        <v>0</v>
      </c>
      <c r="BC54" s="225">
        <v>0</v>
      </c>
      <c r="BD54" s="225">
        <v>0</v>
      </c>
      <c r="BE54" s="225">
        <v>0</v>
      </c>
      <c r="BF54" s="225">
        <v>0</v>
      </c>
      <c r="BG54" s="225">
        <v>0</v>
      </c>
      <c r="BH54" s="225">
        <v>0</v>
      </c>
      <c r="BI54" s="225">
        <v>0</v>
      </c>
      <c r="BJ54" s="225">
        <v>0</v>
      </c>
      <c r="BK54" s="218">
        <v>907.95</v>
      </c>
    </row>
    <row r="55" spans="1:63" x14ac:dyDescent="0.2">
      <c r="A55" s="215">
        <v>50</v>
      </c>
      <c r="B55" s="224">
        <v>23.8</v>
      </c>
      <c r="C55" s="225">
        <v>23.8</v>
      </c>
      <c r="D55" s="225">
        <v>23.8</v>
      </c>
      <c r="E55" s="225">
        <v>23.8</v>
      </c>
      <c r="F55" s="225">
        <v>23.8</v>
      </c>
      <c r="G55" s="225">
        <v>23.8</v>
      </c>
      <c r="H55" s="225">
        <v>23.8</v>
      </c>
      <c r="I55" s="225">
        <v>23.8</v>
      </c>
      <c r="J55" s="225">
        <v>23.8</v>
      </c>
      <c r="K55" s="225">
        <v>23.8</v>
      </c>
      <c r="L55" s="225">
        <v>23.8</v>
      </c>
      <c r="M55" s="225">
        <v>23.8</v>
      </c>
      <c r="N55" s="225">
        <v>23.8</v>
      </c>
      <c r="O55" s="225">
        <v>23.8</v>
      </c>
      <c r="P55" s="225">
        <v>23.8</v>
      </c>
      <c r="Q55" s="225">
        <v>23.8</v>
      </c>
      <c r="R55" s="225">
        <v>23.97</v>
      </c>
      <c r="S55" s="225">
        <v>24.14</v>
      </c>
      <c r="T55" s="225">
        <v>24.31</v>
      </c>
      <c r="U55" s="225">
        <v>24.48</v>
      </c>
      <c r="V55" s="225">
        <v>24.65</v>
      </c>
      <c r="W55" s="225">
        <v>24.81</v>
      </c>
      <c r="X55" s="225">
        <v>24.99</v>
      </c>
      <c r="Y55" s="225">
        <v>25.15</v>
      </c>
      <c r="Z55" s="225">
        <v>25.32</v>
      </c>
      <c r="AA55" s="225">
        <v>25.49</v>
      </c>
      <c r="AB55" s="225">
        <v>25.56</v>
      </c>
      <c r="AC55" s="225">
        <v>25.62</v>
      </c>
      <c r="AD55" s="225">
        <v>25.69</v>
      </c>
      <c r="AE55" s="225">
        <v>25.76</v>
      </c>
      <c r="AF55" s="225">
        <v>25.83</v>
      </c>
      <c r="AG55" s="225">
        <v>25.89</v>
      </c>
      <c r="AH55" s="225">
        <v>25.96</v>
      </c>
      <c r="AI55" s="225">
        <v>26.03</v>
      </c>
      <c r="AJ55" s="225">
        <v>26.1</v>
      </c>
      <c r="AK55" s="225">
        <v>26.16</v>
      </c>
      <c r="AL55" s="225">
        <v>0</v>
      </c>
      <c r="AM55" s="225">
        <v>0</v>
      </c>
      <c r="AN55" s="225">
        <v>0</v>
      </c>
      <c r="AO55" s="225">
        <v>0</v>
      </c>
      <c r="AP55" s="225">
        <v>0</v>
      </c>
      <c r="AQ55" s="225">
        <v>0</v>
      </c>
      <c r="AR55" s="225">
        <v>0</v>
      </c>
      <c r="AS55" s="225">
        <v>0</v>
      </c>
      <c r="AT55" s="225">
        <v>0</v>
      </c>
      <c r="AU55" s="225">
        <v>0</v>
      </c>
      <c r="AV55" s="225">
        <v>0</v>
      </c>
      <c r="AW55" s="225">
        <v>0</v>
      </c>
      <c r="AX55" s="225">
        <v>0</v>
      </c>
      <c r="AY55" s="225">
        <v>0</v>
      </c>
      <c r="AZ55" s="225">
        <v>0</v>
      </c>
      <c r="BA55" s="225">
        <v>0</v>
      </c>
      <c r="BB55" s="225">
        <v>0</v>
      </c>
      <c r="BC55" s="225">
        <v>0</v>
      </c>
      <c r="BD55" s="225">
        <v>0</v>
      </c>
      <c r="BE55" s="225">
        <v>0</v>
      </c>
      <c r="BF55" s="225">
        <v>0</v>
      </c>
      <c r="BG55" s="225">
        <v>0</v>
      </c>
      <c r="BH55" s="225">
        <v>0</v>
      </c>
      <c r="BI55" s="225">
        <v>0</v>
      </c>
      <c r="BJ55" s="225">
        <v>0</v>
      </c>
      <c r="BK55" s="218">
        <v>886.71</v>
      </c>
    </row>
    <row r="56" spans="1:63" x14ac:dyDescent="0.2">
      <c r="A56" s="215">
        <v>51</v>
      </c>
      <c r="B56" s="224">
        <v>23.97</v>
      </c>
      <c r="C56" s="225">
        <v>23.97</v>
      </c>
      <c r="D56" s="225">
        <v>23.97</v>
      </c>
      <c r="E56" s="225">
        <v>23.97</v>
      </c>
      <c r="F56" s="225">
        <v>23.97</v>
      </c>
      <c r="G56" s="225">
        <v>23.97</v>
      </c>
      <c r="H56" s="225">
        <v>23.97</v>
      </c>
      <c r="I56" s="225">
        <v>23.97</v>
      </c>
      <c r="J56" s="225">
        <v>23.97</v>
      </c>
      <c r="K56" s="225">
        <v>23.97</v>
      </c>
      <c r="L56" s="225">
        <v>23.97</v>
      </c>
      <c r="M56" s="225">
        <v>23.97</v>
      </c>
      <c r="N56" s="225">
        <v>23.97</v>
      </c>
      <c r="O56" s="225">
        <v>23.97</v>
      </c>
      <c r="P56" s="225">
        <v>23.97</v>
      </c>
      <c r="Q56" s="225">
        <v>23.97</v>
      </c>
      <c r="R56" s="225">
        <v>24.14</v>
      </c>
      <c r="S56" s="225">
        <v>24.31</v>
      </c>
      <c r="T56" s="225">
        <v>24.48</v>
      </c>
      <c r="U56" s="225">
        <v>24.65</v>
      </c>
      <c r="V56" s="225">
        <v>24.81</v>
      </c>
      <c r="W56" s="225">
        <v>24.99</v>
      </c>
      <c r="X56" s="225">
        <v>25.15</v>
      </c>
      <c r="Y56" s="225">
        <v>25.32</v>
      </c>
      <c r="Z56" s="225">
        <v>25.49</v>
      </c>
      <c r="AA56" s="225">
        <v>25.56</v>
      </c>
      <c r="AB56" s="225">
        <v>25.62</v>
      </c>
      <c r="AC56" s="225">
        <v>25.69</v>
      </c>
      <c r="AD56" s="225">
        <v>25.76</v>
      </c>
      <c r="AE56" s="225">
        <v>25.83</v>
      </c>
      <c r="AF56" s="225">
        <v>25.89</v>
      </c>
      <c r="AG56" s="225">
        <v>25.96</v>
      </c>
      <c r="AH56" s="225">
        <v>26.03</v>
      </c>
      <c r="AI56" s="225">
        <v>26.1</v>
      </c>
      <c r="AJ56" s="225">
        <v>26.16</v>
      </c>
      <c r="AK56" s="225">
        <v>0</v>
      </c>
      <c r="AL56" s="225">
        <v>0</v>
      </c>
      <c r="AM56" s="225">
        <v>0</v>
      </c>
      <c r="AN56" s="225">
        <v>0</v>
      </c>
      <c r="AO56" s="225">
        <v>0</v>
      </c>
      <c r="AP56" s="225">
        <v>0</v>
      </c>
      <c r="AQ56" s="225">
        <v>0</v>
      </c>
      <c r="AR56" s="225">
        <v>0</v>
      </c>
      <c r="AS56" s="225">
        <v>0</v>
      </c>
      <c r="AT56" s="225">
        <v>0</v>
      </c>
      <c r="AU56" s="225">
        <v>0</v>
      </c>
      <c r="AV56" s="225">
        <v>0</v>
      </c>
      <c r="AW56" s="225">
        <v>0</v>
      </c>
      <c r="AX56" s="225">
        <v>0</v>
      </c>
      <c r="AY56" s="225">
        <v>0</v>
      </c>
      <c r="AZ56" s="225">
        <v>0</v>
      </c>
      <c r="BA56" s="225">
        <v>0</v>
      </c>
      <c r="BB56" s="225">
        <v>0</v>
      </c>
      <c r="BC56" s="225">
        <v>0</v>
      </c>
      <c r="BD56" s="225">
        <v>0</v>
      </c>
      <c r="BE56" s="225">
        <v>0</v>
      </c>
      <c r="BF56" s="225">
        <v>0</v>
      </c>
      <c r="BG56" s="225">
        <v>0</v>
      </c>
      <c r="BH56" s="225">
        <v>0</v>
      </c>
      <c r="BI56" s="225">
        <v>0</v>
      </c>
      <c r="BJ56" s="225">
        <v>0</v>
      </c>
      <c r="BK56" s="218">
        <v>865.46</v>
      </c>
    </row>
    <row r="57" spans="1:63" x14ac:dyDescent="0.2">
      <c r="A57" s="215">
        <v>52</v>
      </c>
      <c r="B57" s="224">
        <v>24.14</v>
      </c>
      <c r="C57" s="225">
        <v>24.14</v>
      </c>
      <c r="D57" s="225">
        <v>24.14</v>
      </c>
      <c r="E57" s="225">
        <v>24.14</v>
      </c>
      <c r="F57" s="225">
        <v>24.14</v>
      </c>
      <c r="G57" s="225">
        <v>24.14</v>
      </c>
      <c r="H57" s="225">
        <v>24.14</v>
      </c>
      <c r="I57" s="225">
        <v>24.14</v>
      </c>
      <c r="J57" s="225">
        <v>24.14</v>
      </c>
      <c r="K57" s="225">
        <v>24.14</v>
      </c>
      <c r="L57" s="225">
        <v>24.14</v>
      </c>
      <c r="M57" s="225">
        <v>24.14</v>
      </c>
      <c r="N57" s="225">
        <v>24.14</v>
      </c>
      <c r="O57" s="225">
        <v>24.14</v>
      </c>
      <c r="P57" s="225">
        <v>24.14</v>
      </c>
      <c r="Q57" s="225">
        <v>24.14</v>
      </c>
      <c r="R57" s="225">
        <v>24.31</v>
      </c>
      <c r="S57" s="225">
        <v>24.48</v>
      </c>
      <c r="T57" s="225">
        <v>24.65</v>
      </c>
      <c r="U57" s="225">
        <v>24.81</v>
      </c>
      <c r="V57" s="225">
        <v>24.99</v>
      </c>
      <c r="W57" s="225">
        <v>25.15</v>
      </c>
      <c r="X57" s="225">
        <v>25.32</v>
      </c>
      <c r="Y57" s="225">
        <v>25.49</v>
      </c>
      <c r="Z57" s="225">
        <v>25.56</v>
      </c>
      <c r="AA57" s="225">
        <v>25.62</v>
      </c>
      <c r="AB57" s="225">
        <v>25.69</v>
      </c>
      <c r="AC57" s="225">
        <v>25.76</v>
      </c>
      <c r="AD57" s="225">
        <v>25.83</v>
      </c>
      <c r="AE57" s="225">
        <v>25.89</v>
      </c>
      <c r="AF57" s="225">
        <v>25.96</v>
      </c>
      <c r="AG57" s="225">
        <v>26.03</v>
      </c>
      <c r="AH57" s="225">
        <v>26.1</v>
      </c>
      <c r="AI57" s="225">
        <v>26.16</v>
      </c>
      <c r="AJ57" s="225">
        <v>0</v>
      </c>
      <c r="AK57" s="225">
        <v>0</v>
      </c>
      <c r="AL57" s="225">
        <v>0</v>
      </c>
      <c r="AM57" s="225">
        <v>0</v>
      </c>
      <c r="AN57" s="225">
        <v>0</v>
      </c>
      <c r="AO57" s="225">
        <v>0</v>
      </c>
      <c r="AP57" s="225">
        <v>0</v>
      </c>
      <c r="AQ57" s="225">
        <v>0</v>
      </c>
      <c r="AR57" s="225">
        <v>0</v>
      </c>
      <c r="AS57" s="225">
        <v>0</v>
      </c>
      <c r="AT57" s="225">
        <v>0</v>
      </c>
      <c r="AU57" s="225">
        <v>0</v>
      </c>
      <c r="AV57" s="225">
        <v>0</v>
      </c>
      <c r="AW57" s="225">
        <v>0</v>
      </c>
      <c r="AX57" s="225">
        <v>0</v>
      </c>
      <c r="AY57" s="225">
        <v>0</v>
      </c>
      <c r="AZ57" s="225">
        <v>0</v>
      </c>
      <c r="BA57" s="225">
        <v>0</v>
      </c>
      <c r="BB57" s="225">
        <v>0</v>
      </c>
      <c r="BC57" s="225">
        <v>0</v>
      </c>
      <c r="BD57" s="225">
        <v>0</v>
      </c>
      <c r="BE57" s="225">
        <v>0</v>
      </c>
      <c r="BF57" s="225">
        <v>0</v>
      </c>
      <c r="BG57" s="225">
        <v>0</v>
      </c>
      <c r="BH57" s="225">
        <v>0</v>
      </c>
      <c r="BI57" s="225">
        <v>0</v>
      </c>
      <c r="BJ57" s="225">
        <v>0</v>
      </c>
      <c r="BK57" s="218">
        <v>844.04</v>
      </c>
    </row>
    <row r="58" spans="1:63" x14ac:dyDescent="0.2">
      <c r="A58" s="215">
        <v>53</v>
      </c>
      <c r="B58" s="224">
        <v>24.31</v>
      </c>
      <c r="C58" s="225">
        <v>24.31</v>
      </c>
      <c r="D58" s="225">
        <v>24.31</v>
      </c>
      <c r="E58" s="225">
        <v>24.31</v>
      </c>
      <c r="F58" s="225">
        <v>24.31</v>
      </c>
      <c r="G58" s="225">
        <v>24.31</v>
      </c>
      <c r="H58" s="225">
        <v>24.31</v>
      </c>
      <c r="I58" s="225">
        <v>24.31</v>
      </c>
      <c r="J58" s="225">
        <v>24.31</v>
      </c>
      <c r="K58" s="225">
        <v>24.31</v>
      </c>
      <c r="L58" s="225">
        <v>24.31</v>
      </c>
      <c r="M58" s="225">
        <v>24.31</v>
      </c>
      <c r="N58" s="225">
        <v>24.31</v>
      </c>
      <c r="O58" s="225">
        <v>24.31</v>
      </c>
      <c r="P58" s="225">
        <v>24.31</v>
      </c>
      <c r="Q58" s="225">
        <v>24.31</v>
      </c>
      <c r="R58" s="225">
        <v>24.48</v>
      </c>
      <c r="S58" s="225">
        <v>24.65</v>
      </c>
      <c r="T58" s="225">
        <v>24.81</v>
      </c>
      <c r="U58" s="225">
        <v>24.99</v>
      </c>
      <c r="V58" s="225">
        <v>25.15</v>
      </c>
      <c r="W58" s="225">
        <v>25.32</v>
      </c>
      <c r="X58" s="225">
        <v>25.49</v>
      </c>
      <c r="Y58" s="225">
        <v>25.56</v>
      </c>
      <c r="Z58" s="225">
        <v>25.62</v>
      </c>
      <c r="AA58" s="225">
        <v>25.69</v>
      </c>
      <c r="AB58" s="225">
        <v>25.76</v>
      </c>
      <c r="AC58" s="225">
        <v>25.83</v>
      </c>
      <c r="AD58" s="225">
        <v>25.89</v>
      </c>
      <c r="AE58" s="225">
        <v>25.96</v>
      </c>
      <c r="AF58" s="225">
        <v>26.03</v>
      </c>
      <c r="AG58" s="225">
        <v>26.1</v>
      </c>
      <c r="AH58" s="225">
        <v>26.16</v>
      </c>
      <c r="AI58" s="225">
        <v>0</v>
      </c>
      <c r="AJ58" s="225">
        <v>0</v>
      </c>
      <c r="AK58" s="225">
        <v>0</v>
      </c>
      <c r="AL58" s="225">
        <v>0</v>
      </c>
      <c r="AM58" s="225">
        <v>0</v>
      </c>
      <c r="AN58" s="225">
        <v>0</v>
      </c>
      <c r="AO58" s="225">
        <v>0</v>
      </c>
      <c r="AP58" s="225">
        <v>0</v>
      </c>
      <c r="AQ58" s="225">
        <v>0</v>
      </c>
      <c r="AR58" s="225">
        <v>0</v>
      </c>
      <c r="AS58" s="225">
        <v>0</v>
      </c>
      <c r="AT58" s="225">
        <v>0</v>
      </c>
      <c r="AU58" s="225">
        <v>0</v>
      </c>
      <c r="AV58" s="225">
        <v>0</v>
      </c>
      <c r="AW58" s="225">
        <v>0</v>
      </c>
      <c r="AX58" s="225">
        <v>0</v>
      </c>
      <c r="AY58" s="225">
        <v>0</v>
      </c>
      <c r="AZ58" s="225">
        <v>0</v>
      </c>
      <c r="BA58" s="225">
        <v>0</v>
      </c>
      <c r="BB58" s="225">
        <v>0</v>
      </c>
      <c r="BC58" s="225">
        <v>0</v>
      </c>
      <c r="BD58" s="225">
        <v>0</v>
      </c>
      <c r="BE58" s="225">
        <v>0</v>
      </c>
      <c r="BF58" s="225">
        <v>0</v>
      </c>
      <c r="BG58" s="225">
        <v>0</v>
      </c>
      <c r="BH58" s="225">
        <v>0</v>
      </c>
      <c r="BI58" s="225">
        <v>0</v>
      </c>
      <c r="BJ58" s="225">
        <v>0</v>
      </c>
      <c r="BK58" s="218">
        <v>822.45</v>
      </c>
    </row>
    <row r="59" spans="1:63" x14ac:dyDescent="0.2">
      <c r="A59" s="215">
        <v>54</v>
      </c>
      <c r="B59" s="224">
        <v>24.48</v>
      </c>
      <c r="C59" s="225">
        <v>24.48</v>
      </c>
      <c r="D59" s="225">
        <v>24.48</v>
      </c>
      <c r="E59" s="225">
        <v>24.48</v>
      </c>
      <c r="F59" s="225">
        <v>24.48</v>
      </c>
      <c r="G59" s="225">
        <v>24.48</v>
      </c>
      <c r="H59" s="225">
        <v>24.48</v>
      </c>
      <c r="I59" s="225">
        <v>24.48</v>
      </c>
      <c r="J59" s="225">
        <v>24.48</v>
      </c>
      <c r="K59" s="225">
        <v>24.48</v>
      </c>
      <c r="L59" s="225">
        <v>24.48</v>
      </c>
      <c r="M59" s="225">
        <v>24.48</v>
      </c>
      <c r="N59" s="225">
        <v>24.48</v>
      </c>
      <c r="O59" s="225">
        <v>24.48</v>
      </c>
      <c r="P59" s="225">
        <v>24.48</v>
      </c>
      <c r="Q59" s="225">
        <v>24.48</v>
      </c>
      <c r="R59" s="225">
        <v>24.65</v>
      </c>
      <c r="S59" s="225">
        <v>24.81</v>
      </c>
      <c r="T59" s="225">
        <v>24.99</v>
      </c>
      <c r="U59" s="225">
        <v>25.15</v>
      </c>
      <c r="V59" s="225">
        <v>25.32</v>
      </c>
      <c r="W59" s="225">
        <v>25.49</v>
      </c>
      <c r="X59" s="225">
        <v>25.56</v>
      </c>
      <c r="Y59" s="225">
        <v>25.62</v>
      </c>
      <c r="Z59" s="225">
        <v>25.69</v>
      </c>
      <c r="AA59" s="225">
        <v>25.76</v>
      </c>
      <c r="AB59" s="225">
        <v>25.83</v>
      </c>
      <c r="AC59" s="225">
        <v>25.89</v>
      </c>
      <c r="AD59" s="225">
        <v>25.96</v>
      </c>
      <c r="AE59" s="225">
        <v>26.03</v>
      </c>
      <c r="AF59" s="225">
        <v>26.1</v>
      </c>
      <c r="AG59" s="225">
        <v>26.16</v>
      </c>
      <c r="AH59" s="225">
        <v>0</v>
      </c>
      <c r="AI59" s="225">
        <v>0</v>
      </c>
      <c r="AJ59" s="225">
        <v>0</v>
      </c>
      <c r="AK59" s="225">
        <v>0</v>
      </c>
      <c r="AL59" s="225">
        <v>0</v>
      </c>
      <c r="AM59" s="225">
        <v>0</v>
      </c>
      <c r="AN59" s="225">
        <v>0</v>
      </c>
      <c r="AO59" s="225">
        <v>0</v>
      </c>
      <c r="AP59" s="225">
        <v>0</v>
      </c>
      <c r="AQ59" s="225">
        <v>0</v>
      </c>
      <c r="AR59" s="225">
        <v>0</v>
      </c>
      <c r="AS59" s="225">
        <v>0</v>
      </c>
      <c r="AT59" s="225">
        <v>0</v>
      </c>
      <c r="AU59" s="225">
        <v>0</v>
      </c>
      <c r="AV59" s="225">
        <v>0</v>
      </c>
      <c r="AW59" s="225">
        <v>0</v>
      </c>
      <c r="AX59" s="225">
        <v>0</v>
      </c>
      <c r="AY59" s="225">
        <v>0</v>
      </c>
      <c r="AZ59" s="225">
        <v>0</v>
      </c>
      <c r="BA59" s="225">
        <v>0</v>
      </c>
      <c r="BB59" s="225">
        <v>0</v>
      </c>
      <c r="BC59" s="225">
        <v>0</v>
      </c>
      <c r="BD59" s="225">
        <v>0</v>
      </c>
      <c r="BE59" s="225">
        <v>0</v>
      </c>
      <c r="BF59" s="225">
        <v>0</v>
      </c>
      <c r="BG59" s="225">
        <v>0</v>
      </c>
      <c r="BH59" s="225">
        <v>0</v>
      </c>
      <c r="BI59" s="225">
        <v>0</v>
      </c>
      <c r="BJ59" s="225">
        <v>0</v>
      </c>
      <c r="BK59" s="218">
        <v>800.69</v>
      </c>
    </row>
    <row r="60" spans="1:63" x14ac:dyDescent="0.2">
      <c r="A60" s="215">
        <v>55</v>
      </c>
      <c r="B60" s="224">
        <v>24.65</v>
      </c>
      <c r="C60" s="225">
        <v>24.65</v>
      </c>
      <c r="D60" s="225">
        <v>24.65</v>
      </c>
      <c r="E60" s="225">
        <v>24.65</v>
      </c>
      <c r="F60" s="225">
        <v>24.65</v>
      </c>
      <c r="G60" s="225">
        <v>24.65</v>
      </c>
      <c r="H60" s="225">
        <v>24.65</v>
      </c>
      <c r="I60" s="225">
        <v>24.65</v>
      </c>
      <c r="J60" s="225">
        <v>24.65</v>
      </c>
      <c r="K60" s="225">
        <v>24.65</v>
      </c>
      <c r="L60" s="225">
        <v>24.65</v>
      </c>
      <c r="M60" s="225">
        <v>24.65</v>
      </c>
      <c r="N60" s="225">
        <v>24.65</v>
      </c>
      <c r="O60" s="225">
        <v>24.65</v>
      </c>
      <c r="P60" s="225">
        <v>24.65</v>
      </c>
      <c r="Q60" s="225">
        <v>24.65</v>
      </c>
      <c r="R60" s="225">
        <v>24.81</v>
      </c>
      <c r="S60" s="225">
        <v>24.99</v>
      </c>
      <c r="T60" s="225">
        <v>25.15</v>
      </c>
      <c r="U60" s="225">
        <v>25.32</v>
      </c>
      <c r="V60" s="225">
        <v>25.49</v>
      </c>
      <c r="W60" s="225">
        <v>25.56</v>
      </c>
      <c r="X60" s="225">
        <v>25.62</v>
      </c>
      <c r="Y60" s="225">
        <v>25.69</v>
      </c>
      <c r="Z60" s="225">
        <v>25.76</v>
      </c>
      <c r="AA60" s="225">
        <v>25.83</v>
      </c>
      <c r="AB60" s="225">
        <v>25.89</v>
      </c>
      <c r="AC60" s="225">
        <v>25.96</v>
      </c>
      <c r="AD60" s="225">
        <v>26.03</v>
      </c>
      <c r="AE60" s="225">
        <v>26.1</v>
      </c>
      <c r="AF60" s="225">
        <v>26.16</v>
      </c>
      <c r="AG60" s="225">
        <v>0</v>
      </c>
      <c r="AH60" s="225">
        <v>0</v>
      </c>
      <c r="AI60" s="225">
        <v>0</v>
      </c>
      <c r="AJ60" s="225">
        <v>0</v>
      </c>
      <c r="AK60" s="225">
        <v>0</v>
      </c>
      <c r="AL60" s="225">
        <v>0</v>
      </c>
      <c r="AM60" s="225">
        <v>0</v>
      </c>
      <c r="AN60" s="225">
        <v>0</v>
      </c>
      <c r="AO60" s="225">
        <v>0</v>
      </c>
      <c r="AP60" s="225">
        <v>0</v>
      </c>
      <c r="AQ60" s="225">
        <v>0</v>
      </c>
      <c r="AR60" s="225">
        <v>0</v>
      </c>
      <c r="AS60" s="225">
        <v>0</v>
      </c>
      <c r="AT60" s="225">
        <v>0</v>
      </c>
      <c r="AU60" s="225">
        <v>0</v>
      </c>
      <c r="AV60" s="225">
        <v>0</v>
      </c>
      <c r="AW60" s="225">
        <v>0</v>
      </c>
      <c r="AX60" s="225">
        <v>0</v>
      </c>
      <c r="AY60" s="225">
        <v>0</v>
      </c>
      <c r="AZ60" s="225">
        <v>0</v>
      </c>
      <c r="BA60" s="225">
        <v>0</v>
      </c>
      <c r="BB60" s="225">
        <v>0</v>
      </c>
      <c r="BC60" s="225">
        <v>0</v>
      </c>
      <c r="BD60" s="225">
        <v>0</v>
      </c>
      <c r="BE60" s="225">
        <v>0</v>
      </c>
      <c r="BF60" s="225">
        <v>0</v>
      </c>
      <c r="BG60" s="225">
        <v>0</v>
      </c>
      <c r="BH60" s="225">
        <v>0</v>
      </c>
      <c r="BI60" s="225">
        <v>0</v>
      </c>
      <c r="BJ60" s="225">
        <v>0</v>
      </c>
      <c r="BK60" s="218">
        <v>778.76</v>
      </c>
    </row>
    <row r="61" spans="1:63" x14ac:dyDescent="0.2">
      <c r="A61" s="215">
        <v>56</v>
      </c>
      <c r="B61" s="224">
        <v>24.81</v>
      </c>
      <c r="C61" s="225">
        <v>24.81</v>
      </c>
      <c r="D61" s="225">
        <v>24.81</v>
      </c>
      <c r="E61" s="225">
        <v>24.81</v>
      </c>
      <c r="F61" s="225">
        <v>24.81</v>
      </c>
      <c r="G61" s="225">
        <v>24.81</v>
      </c>
      <c r="H61" s="225">
        <v>24.81</v>
      </c>
      <c r="I61" s="225">
        <v>24.81</v>
      </c>
      <c r="J61" s="225">
        <v>24.81</v>
      </c>
      <c r="K61" s="225">
        <v>24.81</v>
      </c>
      <c r="L61" s="225">
        <v>24.81</v>
      </c>
      <c r="M61" s="225">
        <v>24.81</v>
      </c>
      <c r="N61" s="225">
        <v>24.81</v>
      </c>
      <c r="O61" s="225">
        <v>24.81</v>
      </c>
      <c r="P61" s="225">
        <v>24.81</v>
      </c>
      <c r="Q61" s="225">
        <v>24.81</v>
      </c>
      <c r="R61" s="225">
        <v>24.99</v>
      </c>
      <c r="S61" s="225">
        <v>25.15</v>
      </c>
      <c r="T61" s="225">
        <v>25.32</v>
      </c>
      <c r="U61" s="225">
        <v>25.49</v>
      </c>
      <c r="V61" s="225">
        <v>25.56</v>
      </c>
      <c r="W61" s="225">
        <v>25.62</v>
      </c>
      <c r="X61" s="225">
        <v>25.69</v>
      </c>
      <c r="Y61" s="225">
        <v>25.76</v>
      </c>
      <c r="Z61" s="225">
        <v>25.83</v>
      </c>
      <c r="AA61" s="225">
        <v>25.89</v>
      </c>
      <c r="AB61" s="225">
        <v>25.96</v>
      </c>
      <c r="AC61" s="225">
        <v>26.03</v>
      </c>
      <c r="AD61" s="225">
        <v>26.1</v>
      </c>
      <c r="AE61" s="225">
        <v>26.16</v>
      </c>
      <c r="AF61" s="225">
        <v>0</v>
      </c>
      <c r="AG61" s="225">
        <v>0</v>
      </c>
      <c r="AH61" s="225">
        <v>0</v>
      </c>
      <c r="AI61" s="225">
        <v>0</v>
      </c>
      <c r="AJ61" s="225">
        <v>0</v>
      </c>
      <c r="AK61" s="225">
        <v>0</v>
      </c>
      <c r="AL61" s="225">
        <v>0</v>
      </c>
      <c r="AM61" s="225">
        <v>0</v>
      </c>
      <c r="AN61" s="225">
        <v>0</v>
      </c>
      <c r="AO61" s="225">
        <v>0</v>
      </c>
      <c r="AP61" s="225">
        <v>0</v>
      </c>
      <c r="AQ61" s="225">
        <v>0</v>
      </c>
      <c r="AR61" s="225">
        <v>0</v>
      </c>
      <c r="AS61" s="225">
        <v>0</v>
      </c>
      <c r="AT61" s="225">
        <v>0</v>
      </c>
      <c r="AU61" s="225">
        <v>0</v>
      </c>
      <c r="AV61" s="225">
        <v>0</v>
      </c>
      <c r="AW61" s="225">
        <v>0</v>
      </c>
      <c r="AX61" s="225">
        <v>0</v>
      </c>
      <c r="AY61" s="225">
        <v>0</v>
      </c>
      <c r="AZ61" s="225">
        <v>0</v>
      </c>
      <c r="BA61" s="225">
        <v>0</v>
      </c>
      <c r="BB61" s="225">
        <v>0</v>
      </c>
      <c r="BC61" s="225">
        <v>0</v>
      </c>
      <c r="BD61" s="225">
        <v>0</v>
      </c>
      <c r="BE61" s="225">
        <v>0</v>
      </c>
      <c r="BF61" s="225">
        <v>0</v>
      </c>
      <c r="BG61" s="225">
        <v>0</v>
      </c>
      <c r="BH61" s="225">
        <v>0</v>
      </c>
      <c r="BI61" s="225">
        <v>0</v>
      </c>
      <c r="BJ61" s="225">
        <v>0</v>
      </c>
      <c r="BK61" s="218">
        <v>756.51</v>
      </c>
    </row>
    <row r="62" spans="1:63" x14ac:dyDescent="0.2">
      <c r="A62" s="215">
        <v>57</v>
      </c>
      <c r="B62" s="224">
        <v>24.99</v>
      </c>
      <c r="C62" s="225">
        <v>24.99</v>
      </c>
      <c r="D62" s="225">
        <v>24.99</v>
      </c>
      <c r="E62" s="225">
        <v>24.99</v>
      </c>
      <c r="F62" s="225">
        <v>24.99</v>
      </c>
      <c r="G62" s="225">
        <v>24.99</v>
      </c>
      <c r="H62" s="225">
        <v>24.99</v>
      </c>
      <c r="I62" s="225">
        <v>24.99</v>
      </c>
      <c r="J62" s="225">
        <v>24.99</v>
      </c>
      <c r="K62" s="225">
        <v>24.99</v>
      </c>
      <c r="L62" s="225">
        <v>24.99</v>
      </c>
      <c r="M62" s="225">
        <v>24.99</v>
      </c>
      <c r="N62" s="225">
        <v>24.99</v>
      </c>
      <c r="O62" s="225">
        <v>24.99</v>
      </c>
      <c r="P62" s="225">
        <v>24.99</v>
      </c>
      <c r="Q62" s="225">
        <v>24.99</v>
      </c>
      <c r="R62" s="225">
        <v>25.15</v>
      </c>
      <c r="S62" s="225">
        <v>25.32</v>
      </c>
      <c r="T62" s="225">
        <v>25.49</v>
      </c>
      <c r="U62" s="225">
        <v>25.56</v>
      </c>
      <c r="V62" s="225">
        <v>25.62</v>
      </c>
      <c r="W62" s="225">
        <v>25.69</v>
      </c>
      <c r="X62" s="225">
        <v>25.76</v>
      </c>
      <c r="Y62" s="225">
        <v>25.83</v>
      </c>
      <c r="Z62" s="225">
        <v>25.89</v>
      </c>
      <c r="AA62" s="225">
        <v>25.96</v>
      </c>
      <c r="AB62" s="225">
        <v>26.03</v>
      </c>
      <c r="AC62" s="225">
        <v>26.1</v>
      </c>
      <c r="AD62" s="225">
        <v>26.16</v>
      </c>
      <c r="AE62" s="225">
        <v>0</v>
      </c>
      <c r="AF62" s="225">
        <v>0</v>
      </c>
      <c r="AG62" s="225">
        <v>0</v>
      </c>
      <c r="AH62" s="225">
        <v>0</v>
      </c>
      <c r="AI62" s="225">
        <v>0</v>
      </c>
      <c r="AJ62" s="225">
        <v>0</v>
      </c>
      <c r="AK62" s="225">
        <v>0</v>
      </c>
      <c r="AL62" s="225">
        <v>0</v>
      </c>
      <c r="AM62" s="225">
        <v>0</v>
      </c>
      <c r="AN62" s="225">
        <v>0</v>
      </c>
      <c r="AO62" s="225">
        <v>0</v>
      </c>
      <c r="AP62" s="225">
        <v>0</v>
      </c>
      <c r="AQ62" s="225">
        <v>0</v>
      </c>
      <c r="AR62" s="225">
        <v>0</v>
      </c>
      <c r="AS62" s="225">
        <v>0</v>
      </c>
      <c r="AT62" s="225">
        <v>0</v>
      </c>
      <c r="AU62" s="225">
        <v>0</v>
      </c>
      <c r="AV62" s="225">
        <v>0</v>
      </c>
      <c r="AW62" s="225">
        <v>0</v>
      </c>
      <c r="AX62" s="225">
        <v>0</v>
      </c>
      <c r="AY62" s="225">
        <v>0</v>
      </c>
      <c r="AZ62" s="225">
        <v>0</v>
      </c>
      <c r="BA62" s="225">
        <v>0</v>
      </c>
      <c r="BB62" s="225">
        <v>0</v>
      </c>
      <c r="BC62" s="225">
        <v>0</v>
      </c>
      <c r="BD62" s="225">
        <v>0</v>
      </c>
      <c r="BE62" s="225">
        <v>0</v>
      </c>
      <c r="BF62" s="225">
        <v>0</v>
      </c>
      <c r="BG62" s="225">
        <v>0</v>
      </c>
      <c r="BH62" s="225">
        <v>0</v>
      </c>
      <c r="BI62" s="225">
        <v>0</v>
      </c>
      <c r="BJ62" s="225">
        <v>0</v>
      </c>
      <c r="BK62" s="218">
        <v>734.4</v>
      </c>
    </row>
    <row r="63" spans="1:63" x14ac:dyDescent="0.2">
      <c r="A63" s="215">
        <v>58</v>
      </c>
      <c r="B63" s="224">
        <v>25.15</v>
      </c>
      <c r="C63" s="225">
        <v>25.15</v>
      </c>
      <c r="D63" s="225">
        <v>25.15</v>
      </c>
      <c r="E63" s="225">
        <v>25.15</v>
      </c>
      <c r="F63" s="225">
        <v>25.15</v>
      </c>
      <c r="G63" s="225">
        <v>25.15</v>
      </c>
      <c r="H63" s="225">
        <v>25.15</v>
      </c>
      <c r="I63" s="225">
        <v>25.15</v>
      </c>
      <c r="J63" s="225">
        <v>25.15</v>
      </c>
      <c r="K63" s="225">
        <v>25.15</v>
      </c>
      <c r="L63" s="225">
        <v>25.15</v>
      </c>
      <c r="M63" s="225">
        <v>25.15</v>
      </c>
      <c r="N63" s="225">
        <v>25.15</v>
      </c>
      <c r="O63" s="225">
        <v>25.15</v>
      </c>
      <c r="P63" s="225">
        <v>25.15</v>
      </c>
      <c r="Q63" s="225">
        <v>25.15</v>
      </c>
      <c r="R63" s="225">
        <v>25.32</v>
      </c>
      <c r="S63" s="225">
        <v>25.49</v>
      </c>
      <c r="T63" s="225">
        <v>25.56</v>
      </c>
      <c r="U63" s="225">
        <v>25.62</v>
      </c>
      <c r="V63" s="225">
        <v>25.69</v>
      </c>
      <c r="W63" s="225">
        <v>25.76</v>
      </c>
      <c r="X63" s="225">
        <v>25.83</v>
      </c>
      <c r="Y63" s="225">
        <v>25.89</v>
      </c>
      <c r="Z63" s="225">
        <v>25.96</v>
      </c>
      <c r="AA63" s="225">
        <v>26.03</v>
      </c>
      <c r="AB63" s="225">
        <v>26.1</v>
      </c>
      <c r="AC63" s="225">
        <v>26.16</v>
      </c>
      <c r="AD63" s="225">
        <v>0</v>
      </c>
      <c r="AE63" s="225">
        <v>0</v>
      </c>
      <c r="AF63" s="225">
        <v>0</v>
      </c>
      <c r="AG63" s="225">
        <v>0</v>
      </c>
      <c r="AH63" s="225">
        <v>0</v>
      </c>
      <c r="AI63" s="225">
        <v>0</v>
      </c>
      <c r="AJ63" s="225">
        <v>0</v>
      </c>
      <c r="AK63" s="225">
        <v>0</v>
      </c>
      <c r="AL63" s="225">
        <v>0</v>
      </c>
      <c r="AM63" s="225">
        <v>0</v>
      </c>
      <c r="AN63" s="225">
        <v>0</v>
      </c>
      <c r="AO63" s="225">
        <v>0</v>
      </c>
      <c r="AP63" s="225">
        <v>0</v>
      </c>
      <c r="AQ63" s="225">
        <v>0</v>
      </c>
      <c r="AR63" s="225">
        <v>0</v>
      </c>
      <c r="AS63" s="225">
        <v>0</v>
      </c>
      <c r="AT63" s="225">
        <v>0</v>
      </c>
      <c r="AU63" s="225">
        <v>0</v>
      </c>
      <c r="AV63" s="225">
        <v>0</v>
      </c>
      <c r="AW63" s="225">
        <v>0</v>
      </c>
      <c r="AX63" s="225">
        <v>0</v>
      </c>
      <c r="AY63" s="225">
        <v>0</v>
      </c>
      <c r="AZ63" s="225">
        <v>0</v>
      </c>
      <c r="BA63" s="225">
        <v>0</v>
      </c>
      <c r="BB63" s="225">
        <v>0</v>
      </c>
      <c r="BC63" s="225">
        <v>0</v>
      </c>
      <c r="BD63" s="225">
        <v>0</v>
      </c>
      <c r="BE63" s="225">
        <v>0</v>
      </c>
      <c r="BF63" s="225">
        <v>0</v>
      </c>
      <c r="BG63" s="225">
        <v>0</v>
      </c>
      <c r="BH63" s="225">
        <v>0</v>
      </c>
      <c r="BI63" s="225">
        <v>0</v>
      </c>
      <c r="BJ63" s="225">
        <v>0</v>
      </c>
      <c r="BK63" s="218">
        <v>711.81</v>
      </c>
    </row>
    <row r="64" spans="1:63" x14ac:dyDescent="0.2">
      <c r="A64" s="215">
        <v>59</v>
      </c>
      <c r="B64" s="224">
        <v>25.32</v>
      </c>
      <c r="C64" s="225">
        <v>25.32</v>
      </c>
      <c r="D64" s="225">
        <v>25.32</v>
      </c>
      <c r="E64" s="225">
        <v>25.32</v>
      </c>
      <c r="F64" s="225">
        <v>25.32</v>
      </c>
      <c r="G64" s="225">
        <v>25.32</v>
      </c>
      <c r="H64" s="225">
        <v>25.32</v>
      </c>
      <c r="I64" s="225">
        <v>25.32</v>
      </c>
      <c r="J64" s="225">
        <v>25.32</v>
      </c>
      <c r="K64" s="225">
        <v>25.32</v>
      </c>
      <c r="L64" s="225">
        <v>25.32</v>
      </c>
      <c r="M64" s="225">
        <v>25.32</v>
      </c>
      <c r="N64" s="225">
        <v>25.32</v>
      </c>
      <c r="O64" s="225">
        <v>25.32</v>
      </c>
      <c r="P64" s="225">
        <v>25.32</v>
      </c>
      <c r="Q64" s="225">
        <v>25.32</v>
      </c>
      <c r="R64" s="225">
        <v>25.49</v>
      </c>
      <c r="S64" s="225">
        <v>25.56</v>
      </c>
      <c r="T64" s="225">
        <v>25.62</v>
      </c>
      <c r="U64" s="225">
        <v>25.69</v>
      </c>
      <c r="V64" s="225">
        <v>25.76</v>
      </c>
      <c r="W64" s="225">
        <v>25.83</v>
      </c>
      <c r="X64" s="225">
        <v>25.89</v>
      </c>
      <c r="Y64" s="225">
        <v>25.96</v>
      </c>
      <c r="Z64" s="225">
        <v>26.03</v>
      </c>
      <c r="AA64" s="225">
        <v>26.1</v>
      </c>
      <c r="AB64" s="225">
        <v>26.16</v>
      </c>
      <c r="AC64" s="225">
        <v>0</v>
      </c>
      <c r="AD64" s="225">
        <v>0</v>
      </c>
      <c r="AE64" s="225">
        <v>0</v>
      </c>
      <c r="AF64" s="225">
        <v>0</v>
      </c>
      <c r="AG64" s="225">
        <v>0</v>
      </c>
      <c r="AH64" s="225">
        <v>0</v>
      </c>
      <c r="AI64" s="225">
        <v>0</v>
      </c>
      <c r="AJ64" s="225">
        <v>0</v>
      </c>
      <c r="AK64" s="225">
        <v>0</v>
      </c>
      <c r="AL64" s="225">
        <v>0</v>
      </c>
      <c r="AM64" s="225">
        <v>0</v>
      </c>
      <c r="AN64" s="225">
        <v>0</v>
      </c>
      <c r="AO64" s="225">
        <v>0</v>
      </c>
      <c r="AP64" s="225">
        <v>0</v>
      </c>
      <c r="AQ64" s="225">
        <v>0</v>
      </c>
      <c r="AR64" s="225">
        <v>0</v>
      </c>
      <c r="AS64" s="225">
        <v>0</v>
      </c>
      <c r="AT64" s="225">
        <v>0</v>
      </c>
      <c r="AU64" s="225">
        <v>0</v>
      </c>
      <c r="AV64" s="225">
        <v>0</v>
      </c>
      <c r="AW64" s="225">
        <v>0</v>
      </c>
      <c r="AX64" s="225">
        <v>0</v>
      </c>
      <c r="AY64" s="225">
        <v>0</v>
      </c>
      <c r="AZ64" s="225">
        <v>0</v>
      </c>
      <c r="BA64" s="225">
        <v>0</v>
      </c>
      <c r="BB64" s="225">
        <v>0</v>
      </c>
      <c r="BC64" s="225">
        <v>0</v>
      </c>
      <c r="BD64" s="225">
        <v>0</v>
      </c>
      <c r="BE64" s="225">
        <v>0</v>
      </c>
      <c r="BF64" s="225">
        <v>0</v>
      </c>
      <c r="BG64" s="225">
        <v>0</v>
      </c>
      <c r="BH64" s="225">
        <v>0</v>
      </c>
      <c r="BI64" s="225">
        <v>0</v>
      </c>
      <c r="BJ64" s="225">
        <v>0</v>
      </c>
      <c r="BK64" s="218">
        <v>689.21</v>
      </c>
    </row>
    <row r="65" spans="1:63" x14ac:dyDescent="0.2">
      <c r="A65" s="215">
        <v>60</v>
      </c>
      <c r="B65" s="224">
        <v>25.49</v>
      </c>
      <c r="C65" s="225">
        <v>25.49</v>
      </c>
      <c r="D65" s="225">
        <v>25.49</v>
      </c>
      <c r="E65" s="225">
        <v>25.49</v>
      </c>
      <c r="F65" s="225">
        <v>25.49</v>
      </c>
      <c r="G65" s="225">
        <v>25.49</v>
      </c>
      <c r="H65" s="225">
        <v>25.49</v>
      </c>
      <c r="I65" s="225">
        <v>25.49</v>
      </c>
      <c r="J65" s="225">
        <v>25.49</v>
      </c>
      <c r="K65" s="225">
        <v>25.49</v>
      </c>
      <c r="L65" s="225">
        <v>25.49</v>
      </c>
      <c r="M65" s="225">
        <v>25.49</v>
      </c>
      <c r="N65" s="225">
        <v>25.49</v>
      </c>
      <c r="O65" s="225">
        <v>25.49</v>
      </c>
      <c r="P65" s="225">
        <v>25.49</v>
      </c>
      <c r="Q65" s="225">
        <v>25.49</v>
      </c>
      <c r="R65" s="225">
        <v>25.56</v>
      </c>
      <c r="S65" s="225">
        <v>25.62</v>
      </c>
      <c r="T65" s="225">
        <v>25.69</v>
      </c>
      <c r="U65" s="225">
        <v>25.76</v>
      </c>
      <c r="V65" s="225">
        <v>25.83</v>
      </c>
      <c r="W65" s="225">
        <v>25.89</v>
      </c>
      <c r="X65" s="225">
        <v>25.96</v>
      </c>
      <c r="Y65" s="225">
        <v>26.03</v>
      </c>
      <c r="Z65" s="225">
        <v>26.1</v>
      </c>
      <c r="AA65" s="225">
        <v>26.16</v>
      </c>
      <c r="AB65" s="225">
        <v>0</v>
      </c>
      <c r="AC65" s="225">
        <v>0</v>
      </c>
      <c r="AD65" s="225">
        <v>0</v>
      </c>
      <c r="AE65" s="225">
        <v>0</v>
      </c>
      <c r="AF65" s="225">
        <v>0</v>
      </c>
      <c r="AG65" s="225">
        <v>0</v>
      </c>
      <c r="AH65" s="225">
        <v>0</v>
      </c>
      <c r="AI65" s="225">
        <v>0</v>
      </c>
      <c r="AJ65" s="225">
        <v>0</v>
      </c>
      <c r="AK65" s="225">
        <v>0</v>
      </c>
      <c r="AL65" s="225">
        <v>0</v>
      </c>
      <c r="AM65" s="225">
        <v>0</v>
      </c>
      <c r="AN65" s="225">
        <v>0</v>
      </c>
      <c r="AO65" s="225">
        <v>0</v>
      </c>
      <c r="AP65" s="225">
        <v>0</v>
      </c>
      <c r="AQ65" s="225">
        <v>0</v>
      </c>
      <c r="AR65" s="225">
        <v>0</v>
      </c>
      <c r="AS65" s="225">
        <v>0</v>
      </c>
      <c r="AT65" s="225">
        <v>0</v>
      </c>
      <c r="AU65" s="225">
        <v>0</v>
      </c>
      <c r="AV65" s="225">
        <v>0</v>
      </c>
      <c r="AW65" s="225">
        <v>0</v>
      </c>
      <c r="AX65" s="225">
        <v>0</v>
      </c>
      <c r="AY65" s="225">
        <v>0</v>
      </c>
      <c r="AZ65" s="225">
        <v>0</v>
      </c>
      <c r="BA65" s="225">
        <v>0</v>
      </c>
      <c r="BB65" s="225">
        <v>0</v>
      </c>
      <c r="BC65" s="225">
        <v>0</v>
      </c>
      <c r="BD65" s="225">
        <v>0</v>
      </c>
      <c r="BE65" s="225">
        <v>0</v>
      </c>
      <c r="BF65" s="225">
        <v>0</v>
      </c>
      <c r="BG65" s="225">
        <v>0</v>
      </c>
      <c r="BH65" s="225">
        <v>0</v>
      </c>
      <c r="BI65" s="225">
        <v>0</v>
      </c>
      <c r="BJ65" s="225">
        <v>0</v>
      </c>
      <c r="BK65" s="218">
        <v>666.44</v>
      </c>
    </row>
    <row r="66" spans="1:63" x14ac:dyDescent="0.2">
      <c r="A66" s="215">
        <v>61</v>
      </c>
      <c r="B66" s="224">
        <v>25.56</v>
      </c>
      <c r="C66" s="225">
        <v>25.56</v>
      </c>
      <c r="D66" s="225">
        <v>25.56</v>
      </c>
      <c r="E66" s="225">
        <v>25.56</v>
      </c>
      <c r="F66" s="225">
        <v>25.56</v>
      </c>
      <c r="G66" s="225">
        <v>25.56</v>
      </c>
      <c r="H66" s="225">
        <v>25.56</v>
      </c>
      <c r="I66" s="225">
        <v>25.56</v>
      </c>
      <c r="J66" s="225">
        <v>25.56</v>
      </c>
      <c r="K66" s="225">
        <v>25.56</v>
      </c>
      <c r="L66" s="225">
        <v>25.56</v>
      </c>
      <c r="M66" s="225">
        <v>25.56</v>
      </c>
      <c r="N66" s="225">
        <v>25.56</v>
      </c>
      <c r="O66" s="225">
        <v>25.56</v>
      </c>
      <c r="P66" s="225">
        <v>25.56</v>
      </c>
      <c r="Q66" s="225">
        <v>25.56</v>
      </c>
      <c r="R66" s="225">
        <v>25.62</v>
      </c>
      <c r="S66" s="225">
        <v>25.69</v>
      </c>
      <c r="T66" s="225">
        <v>25.76</v>
      </c>
      <c r="U66" s="225">
        <v>25.83</v>
      </c>
      <c r="V66" s="225">
        <v>25.89</v>
      </c>
      <c r="W66" s="225">
        <v>25.96</v>
      </c>
      <c r="X66" s="225">
        <v>26.03</v>
      </c>
      <c r="Y66" s="225">
        <v>26.1</v>
      </c>
      <c r="Z66" s="225">
        <v>26.16</v>
      </c>
      <c r="AA66" s="225">
        <v>0</v>
      </c>
      <c r="AB66" s="225">
        <v>0</v>
      </c>
      <c r="AC66" s="225">
        <v>0</v>
      </c>
      <c r="AD66" s="225">
        <v>0</v>
      </c>
      <c r="AE66" s="225">
        <v>0</v>
      </c>
      <c r="AF66" s="225">
        <v>0</v>
      </c>
      <c r="AG66" s="225">
        <v>0</v>
      </c>
      <c r="AH66" s="225">
        <v>0</v>
      </c>
      <c r="AI66" s="225">
        <v>0</v>
      </c>
      <c r="AJ66" s="225">
        <v>0</v>
      </c>
      <c r="AK66" s="225">
        <v>0</v>
      </c>
      <c r="AL66" s="225">
        <v>0</v>
      </c>
      <c r="AM66" s="225">
        <v>0</v>
      </c>
      <c r="AN66" s="225">
        <v>0</v>
      </c>
      <c r="AO66" s="225">
        <v>0</v>
      </c>
      <c r="AP66" s="225">
        <v>0</v>
      </c>
      <c r="AQ66" s="225">
        <v>0</v>
      </c>
      <c r="AR66" s="225">
        <v>0</v>
      </c>
      <c r="AS66" s="225">
        <v>0</v>
      </c>
      <c r="AT66" s="225">
        <v>0</v>
      </c>
      <c r="AU66" s="225">
        <v>0</v>
      </c>
      <c r="AV66" s="225">
        <v>0</v>
      </c>
      <c r="AW66" s="225">
        <v>0</v>
      </c>
      <c r="AX66" s="225">
        <v>0</v>
      </c>
      <c r="AY66" s="225">
        <v>0</v>
      </c>
      <c r="AZ66" s="225">
        <v>0</v>
      </c>
      <c r="BA66" s="225">
        <v>0</v>
      </c>
      <c r="BB66" s="225">
        <v>0</v>
      </c>
      <c r="BC66" s="225">
        <v>0</v>
      </c>
      <c r="BD66" s="225">
        <v>0</v>
      </c>
      <c r="BE66" s="225">
        <v>0</v>
      </c>
      <c r="BF66" s="225">
        <v>0</v>
      </c>
      <c r="BG66" s="225">
        <v>0</v>
      </c>
      <c r="BH66" s="225">
        <v>0</v>
      </c>
      <c r="BI66" s="225">
        <v>0</v>
      </c>
      <c r="BJ66" s="225">
        <v>0</v>
      </c>
      <c r="BK66" s="218">
        <v>642</v>
      </c>
    </row>
    <row r="67" spans="1:63" x14ac:dyDescent="0.2">
      <c r="A67" s="215">
        <v>62</v>
      </c>
      <c r="B67" s="224">
        <v>25.62</v>
      </c>
      <c r="C67" s="225">
        <v>25.62</v>
      </c>
      <c r="D67" s="225">
        <v>25.62</v>
      </c>
      <c r="E67" s="225">
        <v>25.62</v>
      </c>
      <c r="F67" s="225">
        <v>25.62</v>
      </c>
      <c r="G67" s="225">
        <v>25.62</v>
      </c>
      <c r="H67" s="225">
        <v>25.62</v>
      </c>
      <c r="I67" s="225">
        <v>25.62</v>
      </c>
      <c r="J67" s="225">
        <v>25.62</v>
      </c>
      <c r="K67" s="225">
        <v>25.62</v>
      </c>
      <c r="L67" s="225">
        <v>25.62</v>
      </c>
      <c r="M67" s="225">
        <v>25.62</v>
      </c>
      <c r="N67" s="225">
        <v>25.62</v>
      </c>
      <c r="O67" s="225">
        <v>25.62</v>
      </c>
      <c r="P67" s="225">
        <v>25.62</v>
      </c>
      <c r="Q67" s="225">
        <v>25.62</v>
      </c>
      <c r="R67" s="225">
        <v>25.69</v>
      </c>
      <c r="S67" s="225">
        <v>25.76</v>
      </c>
      <c r="T67" s="225">
        <v>25.83</v>
      </c>
      <c r="U67" s="225">
        <v>25.89</v>
      </c>
      <c r="V67" s="225">
        <v>25.96</v>
      </c>
      <c r="W67" s="225">
        <v>26.03</v>
      </c>
      <c r="X67" s="225">
        <v>26.1</v>
      </c>
      <c r="Y67" s="225">
        <v>26.16</v>
      </c>
      <c r="Z67" s="225">
        <v>0</v>
      </c>
      <c r="AA67" s="225">
        <v>0</v>
      </c>
      <c r="AB67" s="225">
        <v>0</v>
      </c>
      <c r="AC67" s="225">
        <v>0</v>
      </c>
      <c r="AD67" s="225">
        <v>0</v>
      </c>
      <c r="AE67" s="225">
        <v>0</v>
      </c>
      <c r="AF67" s="225">
        <v>0</v>
      </c>
      <c r="AG67" s="225">
        <v>0</v>
      </c>
      <c r="AH67" s="225">
        <v>0</v>
      </c>
      <c r="AI67" s="225">
        <v>0</v>
      </c>
      <c r="AJ67" s="225">
        <v>0</v>
      </c>
      <c r="AK67" s="225">
        <v>0</v>
      </c>
      <c r="AL67" s="225">
        <v>0</v>
      </c>
      <c r="AM67" s="225">
        <v>0</v>
      </c>
      <c r="AN67" s="225">
        <v>0</v>
      </c>
      <c r="AO67" s="225">
        <v>0</v>
      </c>
      <c r="AP67" s="225">
        <v>0</v>
      </c>
      <c r="AQ67" s="225">
        <v>0</v>
      </c>
      <c r="AR67" s="225">
        <v>0</v>
      </c>
      <c r="AS67" s="225">
        <v>0</v>
      </c>
      <c r="AT67" s="225">
        <v>0</v>
      </c>
      <c r="AU67" s="225">
        <v>0</v>
      </c>
      <c r="AV67" s="225">
        <v>0</v>
      </c>
      <c r="AW67" s="225">
        <v>0</v>
      </c>
      <c r="AX67" s="225">
        <v>0</v>
      </c>
      <c r="AY67" s="225">
        <v>0</v>
      </c>
      <c r="AZ67" s="225">
        <v>0</v>
      </c>
      <c r="BA67" s="225">
        <v>0</v>
      </c>
      <c r="BB67" s="225">
        <v>0</v>
      </c>
      <c r="BC67" s="225">
        <v>0</v>
      </c>
      <c r="BD67" s="225">
        <v>0</v>
      </c>
      <c r="BE67" s="225">
        <v>0</v>
      </c>
      <c r="BF67" s="225">
        <v>0</v>
      </c>
      <c r="BG67" s="225">
        <v>0</v>
      </c>
      <c r="BH67" s="225">
        <v>0</v>
      </c>
      <c r="BI67" s="225">
        <v>0</v>
      </c>
      <c r="BJ67" s="225">
        <v>0</v>
      </c>
      <c r="BK67" s="218">
        <v>617.34</v>
      </c>
    </row>
    <row r="68" spans="1:63" x14ac:dyDescent="0.2">
      <c r="A68" s="215">
        <v>63</v>
      </c>
      <c r="B68" s="224">
        <v>25.69</v>
      </c>
      <c r="C68" s="225">
        <v>25.69</v>
      </c>
      <c r="D68" s="225">
        <v>25.69</v>
      </c>
      <c r="E68" s="225">
        <v>25.69</v>
      </c>
      <c r="F68" s="225">
        <v>25.69</v>
      </c>
      <c r="G68" s="225">
        <v>25.69</v>
      </c>
      <c r="H68" s="225">
        <v>25.69</v>
      </c>
      <c r="I68" s="225">
        <v>25.69</v>
      </c>
      <c r="J68" s="225">
        <v>25.69</v>
      </c>
      <c r="K68" s="225">
        <v>25.69</v>
      </c>
      <c r="L68" s="225">
        <v>25.69</v>
      </c>
      <c r="M68" s="225">
        <v>25.69</v>
      </c>
      <c r="N68" s="225">
        <v>25.69</v>
      </c>
      <c r="O68" s="225">
        <v>25.69</v>
      </c>
      <c r="P68" s="225">
        <v>25.69</v>
      </c>
      <c r="Q68" s="225">
        <v>25.69</v>
      </c>
      <c r="R68" s="225">
        <v>25.76</v>
      </c>
      <c r="S68" s="225">
        <v>25.83</v>
      </c>
      <c r="T68" s="225">
        <v>25.89</v>
      </c>
      <c r="U68" s="225">
        <v>25.96</v>
      </c>
      <c r="V68" s="225">
        <v>26.03</v>
      </c>
      <c r="W68" s="225">
        <v>26.1</v>
      </c>
      <c r="X68" s="225">
        <v>26.16</v>
      </c>
      <c r="Y68" s="225">
        <v>0</v>
      </c>
      <c r="Z68" s="225">
        <v>0</v>
      </c>
      <c r="AA68" s="225">
        <v>0</v>
      </c>
      <c r="AB68" s="225">
        <v>0</v>
      </c>
      <c r="AC68" s="225">
        <v>0</v>
      </c>
      <c r="AD68" s="225">
        <v>0</v>
      </c>
      <c r="AE68" s="225">
        <v>0</v>
      </c>
      <c r="AF68" s="225">
        <v>0</v>
      </c>
      <c r="AG68" s="225">
        <v>0</v>
      </c>
      <c r="AH68" s="225">
        <v>0</v>
      </c>
      <c r="AI68" s="225">
        <v>0</v>
      </c>
      <c r="AJ68" s="225">
        <v>0</v>
      </c>
      <c r="AK68" s="225">
        <v>0</v>
      </c>
      <c r="AL68" s="225">
        <v>0</v>
      </c>
      <c r="AM68" s="225">
        <v>0</v>
      </c>
      <c r="AN68" s="225">
        <v>0</v>
      </c>
      <c r="AO68" s="225">
        <v>0</v>
      </c>
      <c r="AP68" s="225">
        <v>0</v>
      </c>
      <c r="AQ68" s="225">
        <v>0</v>
      </c>
      <c r="AR68" s="225">
        <v>0</v>
      </c>
      <c r="AS68" s="225">
        <v>0</v>
      </c>
      <c r="AT68" s="225">
        <v>0</v>
      </c>
      <c r="AU68" s="225">
        <v>0</v>
      </c>
      <c r="AV68" s="225">
        <v>0</v>
      </c>
      <c r="AW68" s="225">
        <v>0</v>
      </c>
      <c r="AX68" s="225">
        <v>0</v>
      </c>
      <c r="AY68" s="225">
        <v>0</v>
      </c>
      <c r="AZ68" s="225">
        <v>0</v>
      </c>
      <c r="BA68" s="225">
        <v>0</v>
      </c>
      <c r="BB68" s="225">
        <v>0</v>
      </c>
      <c r="BC68" s="225">
        <v>0</v>
      </c>
      <c r="BD68" s="225">
        <v>0</v>
      </c>
      <c r="BE68" s="225">
        <v>0</v>
      </c>
      <c r="BF68" s="225">
        <v>0</v>
      </c>
      <c r="BG68" s="225">
        <v>0</v>
      </c>
      <c r="BH68" s="225">
        <v>0</v>
      </c>
      <c r="BI68" s="225">
        <v>0</v>
      </c>
      <c r="BJ68" s="225">
        <v>0</v>
      </c>
      <c r="BK68" s="218">
        <v>592.77</v>
      </c>
    </row>
    <row r="69" spans="1:63" x14ac:dyDescent="0.2">
      <c r="A69" s="215">
        <v>64</v>
      </c>
      <c r="B69" s="224">
        <v>25.76</v>
      </c>
      <c r="C69" s="225">
        <v>25.76</v>
      </c>
      <c r="D69" s="225">
        <v>25.76</v>
      </c>
      <c r="E69" s="225">
        <v>25.76</v>
      </c>
      <c r="F69" s="225">
        <v>25.76</v>
      </c>
      <c r="G69" s="225">
        <v>25.76</v>
      </c>
      <c r="H69" s="225">
        <v>25.76</v>
      </c>
      <c r="I69" s="225">
        <v>25.76</v>
      </c>
      <c r="J69" s="225">
        <v>25.76</v>
      </c>
      <c r="K69" s="225">
        <v>25.76</v>
      </c>
      <c r="L69" s="225">
        <v>25.76</v>
      </c>
      <c r="M69" s="225">
        <v>25.76</v>
      </c>
      <c r="N69" s="225">
        <v>25.76</v>
      </c>
      <c r="O69" s="225">
        <v>25.76</v>
      </c>
      <c r="P69" s="225">
        <v>25.76</v>
      </c>
      <c r="Q69" s="225">
        <v>25.76</v>
      </c>
      <c r="R69" s="225">
        <v>25.83</v>
      </c>
      <c r="S69" s="225">
        <v>25.89</v>
      </c>
      <c r="T69" s="225">
        <v>25.96</v>
      </c>
      <c r="U69" s="225">
        <v>26.03</v>
      </c>
      <c r="V69" s="225">
        <v>26.1</v>
      </c>
      <c r="W69" s="225">
        <v>26.16</v>
      </c>
      <c r="X69" s="225">
        <v>0</v>
      </c>
      <c r="Y69" s="225">
        <v>0</v>
      </c>
      <c r="Z69" s="225">
        <v>0</v>
      </c>
      <c r="AA69" s="225">
        <v>0</v>
      </c>
      <c r="AB69" s="225">
        <v>0</v>
      </c>
      <c r="AC69" s="225">
        <v>0</v>
      </c>
      <c r="AD69" s="225">
        <v>0</v>
      </c>
      <c r="AE69" s="225">
        <v>0</v>
      </c>
      <c r="AF69" s="225">
        <v>0</v>
      </c>
      <c r="AG69" s="225">
        <v>0</v>
      </c>
      <c r="AH69" s="225">
        <v>0</v>
      </c>
      <c r="AI69" s="225">
        <v>0</v>
      </c>
      <c r="AJ69" s="225">
        <v>0</v>
      </c>
      <c r="AK69" s="225">
        <v>0</v>
      </c>
      <c r="AL69" s="225">
        <v>0</v>
      </c>
      <c r="AM69" s="225">
        <v>0</v>
      </c>
      <c r="AN69" s="225">
        <v>0</v>
      </c>
      <c r="AO69" s="225">
        <v>0</v>
      </c>
      <c r="AP69" s="225">
        <v>0</v>
      </c>
      <c r="AQ69" s="225">
        <v>0</v>
      </c>
      <c r="AR69" s="225">
        <v>0</v>
      </c>
      <c r="AS69" s="225">
        <v>0</v>
      </c>
      <c r="AT69" s="225">
        <v>0</v>
      </c>
      <c r="AU69" s="225">
        <v>0</v>
      </c>
      <c r="AV69" s="225">
        <v>0</v>
      </c>
      <c r="AW69" s="225">
        <v>0</v>
      </c>
      <c r="AX69" s="225">
        <v>0</v>
      </c>
      <c r="AY69" s="225">
        <v>0</v>
      </c>
      <c r="AZ69" s="225">
        <v>0</v>
      </c>
      <c r="BA69" s="225">
        <v>0</v>
      </c>
      <c r="BB69" s="225">
        <v>0</v>
      </c>
      <c r="BC69" s="225">
        <v>0</v>
      </c>
      <c r="BD69" s="225">
        <v>0</v>
      </c>
      <c r="BE69" s="225">
        <v>0</v>
      </c>
      <c r="BF69" s="225">
        <v>0</v>
      </c>
      <c r="BG69" s="225">
        <v>0</v>
      </c>
      <c r="BH69" s="225">
        <v>0</v>
      </c>
      <c r="BI69" s="225">
        <v>0</v>
      </c>
      <c r="BJ69" s="225">
        <v>0</v>
      </c>
      <c r="BK69" s="218">
        <v>568.13</v>
      </c>
    </row>
    <row r="70" spans="1:63" x14ac:dyDescent="0.2">
      <c r="A70" s="215">
        <v>65</v>
      </c>
      <c r="B70" s="224">
        <v>25.83</v>
      </c>
      <c r="C70" s="225">
        <v>25.83</v>
      </c>
      <c r="D70" s="225">
        <v>25.83</v>
      </c>
      <c r="E70" s="225">
        <v>25.83</v>
      </c>
      <c r="F70" s="225">
        <v>25.83</v>
      </c>
      <c r="G70" s="225">
        <v>25.83</v>
      </c>
      <c r="H70" s="225">
        <v>25.83</v>
      </c>
      <c r="I70" s="225">
        <v>25.83</v>
      </c>
      <c r="J70" s="225">
        <v>25.83</v>
      </c>
      <c r="K70" s="225">
        <v>25.83</v>
      </c>
      <c r="L70" s="225">
        <v>25.83</v>
      </c>
      <c r="M70" s="225">
        <v>25.83</v>
      </c>
      <c r="N70" s="225">
        <v>25.83</v>
      </c>
      <c r="O70" s="225">
        <v>25.83</v>
      </c>
      <c r="P70" s="225">
        <v>25.83</v>
      </c>
      <c r="Q70" s="225">
        <v>25.83</v>
      </c>
      <c r="R70" s="225">
        <v>25.89</v>
      </c>
      <c r="S70" s="225">
        <v>25.96</v>
      </c>
      <c r="T70" s="225">
        <v>26.03</v>
      </c>
      <c r="U70" s="225">
        <v>26.1</v>
      </c>
      <c r="V70" s="225">
        <v>26.16</v>
      </c>
      <c r="W70" s="225">
        <v>0</v>
      </c>
      <c r="X70" s="225">
        <v>0</v>
      </c>
      <c r="Y70" s="225">
        <v>0</v>
      </c>
      <c r="Z70" s="225">
        <v>0</v>
      </c>
      <c r="AA70" s="225">
        <v>0</v>
      </c>
      <c r="AB70" s="225">
        <v>0</v>
      </c>
      <c r="AC70" s="225">
        <v>0</v>
      </c>
      <c r="AD70" s="225">
        <v>0</v>
      </c>
      <c r="AE70" s="225">
        <v>0</v>
      </c>
      <c r="AF70" s="225">
        <v>0</v>
      </c>
      <c r="AG70" s="225">
        <v>0</v>
      </c>
      <c r="AH70" s="225">
        <v>0</v>
      </c>
      <c r="AI70" s="225">
        <v>0</v>
      </c>
      <c r="AJ70" s="225">
        <v>0</v>
      </c>
      <c r="AK70" s="225">
        <v>0</v>
      </c>
      <c r="AL70" s="225">
        <v>0</v>
      </c>
      <c r="AM70" s="225">
        <v>0</v>
      </c>
      <c r="AN70" s="225">
        <v>0</v>
      </c>
      <c r="AO70" s="225">
        <v>0</v>
      </c>
      <c r="AP70" s="225">
        <v>0</v>
      </c>
      <c r="AQ70" s="225">
        <v>0</v>
      </c>
      <c r="AR70" s="225">
        <v>0</v>
      </c>
      <c r="AS70" s="225">
        <v>0</v>
      </c>
      <c r="AT70" s="225">
        <v>0</v>
      </c>
      <c r="AU70" s="225">
        <v>0</v>
      </c>
      <c r="AV70" s="225">
        <v>0</v>
      </c>
      <c r="AW70" s="225">
        <v>0</v>
      </c>
      <c r="AX70" s="225">
        <v>0</v>
      </c>
      <c r="AY70" s="225">
        <v>0</v>
      </c>
      <c r="AZ70" s="225">
        <v>0</v>
      </c>
      <c r="BA70" s="225">
        <v>0</v>
      </c>
      <c r="BB70" s="225">
        <v>0</v>
      </c>
      <c r="BC70" s="225">
        <v>0</v>
      </c>
      <c r="BD70" s="225">
        <v>0</v>
      </c>
      <c r="BE70" s="225">
        <v>0</v>
      </c>
      <c r="BF70" s="225">
        <v>0</v>
      </c>
      <c r="BG70" s="225">
        <v>0</v>
      </c>
      <c r="BH70" s="225">
        <v>0</v>
      </c>
      <c r="BI70" s="225">
        <v>0</v>
      </c>
      <c r="BJ70" s="225">
        <v>0</v>
      </c>
      <c r="BK70" s="218">
        <v>543.41999999999996</v>
      </c>
    </row>
    <row r="71" spans="1:63" x14ac:dyDescent="0.2">
      <c r="A71" s="215">
        <v>66</v>
      </c>
      <c r="B71" s="224">
        <v>25.89</v>
      </c>
      <c r="C71" s="225">
        <v>25.89</v>
      </c>
      <c r="D71" s="225">
        <v>25.89</v>
      </c>
      <c r="E71" s="225">
        <v>25.89</v>
      </c>
      <c r="F71" s="225">
        <v>25.89</v>
      </c>
      <c r="G71" s="225">
        <v>25.89</v>
      </c>
      <c r="H71" s="225">
        <v>25.89</v>
      </c>
      <c r="I71" s="225">
        <v>25.89</v>
      </c>
      <c r="J71" s="225">
        <v>25.89</v>
      </c>
      <c r="K71" s="225">
        <v>25.89</v>
      </c>
      <c r="L71" s="225">
        <v>25.89</v>
      </c>
      <c r="M71" s="225">
        <v>25.89</v>
      </c>
      <c r="N71" s="225">
        <v>25.89</v>
      </c>
      <c r="O71" s="225">
        <v>25.89</v>
      </c>
      <c r="P71" s="225">
        <v>25.89</v>
      </c>
      <c r="Q71" s="225">
        <v>25.89</v>
      </c>
      <c r="R71" s="225">
        <v>25.96</v>
      </c>
      <c r="S71" s="225">
        <v>26.03</v>
      </c>
      <c r="T71" s="225">
        <v>26.1</v>
      </c>
      <c r="U71" s="225">
        <v>26.16</v>
      </c>
      <c r="V71" s="225">
        <v>0</v>
      </c>
      <c r="W71" s="225">
        <v>0</v>
      </c>
      <c r="X71" s="225">
        <v>0</v>
      </c>
      <c r="Y71" s="225">
        <v>0</v>
      </c>
      <c r="Z71" s="225">
        <v>0</v>
      </c>
      <c r="AA71" s="225">
        <v>0</v>
      </c>
      <c r="AB71" s="225">
        <v>0</v>
      </c>
      <c r="AC71" s="225">
        <v>0</v>
      </c>
      <c r="AD71" s="225">
        <v>0</v>
      </c>
      <c r="AE71" s="225">
        <v>0</v>
      </c>
      <c r="AF71" s="225">
        <v>0</v>
      </c>
      <c r="AG71" s="225">
        <v>0</v>
      </c>
      <c r="AH71" s="225">
        <v>0</v>
      </c>
      <c r="AI71" s="225">
        <v>0</v>
      </c>
      <c r="AJ71" s="225">
        <v>0</v>
      </c>
      <c r="AK71" s="225">
        <v>0</v>
      </c>
      <c r="AL71" s="225">
        <v>0</v>
      </c>
      <c r="AM71" s="225">
        <v>0</v>
      </c>
      <c r="AN71" s="225">
        <v>0</v>
      </c>
      <c r="AO71" s="225">
        <v>0</v>
      </c>
      <c r="AP71" s="225">
        <v>0</v>
      </c>
      <c r="AQ71" s="225">
        <v>0</v>
      </c>
      <c r="AR71" s="225">
        <v>0</v>
      </c>
      <c r="AS71" s="225">
        <v>0</v>
      </c>
      <c r="AT71" s="225">
        <v>0</v>
      </c>
      <c r="AU71" s="225">
        <v>0</v>
      </c>
      <c r="AV71" s="225">
        <v>0</v>
      </c>
      <c r="AW71" s="225">
        <v>0</v>
      </c>
      <c r="AX71" s="225">
        <v>0</v>
      </c>
      <c r="AY71" s="225">
        <v>0</v>
      </c>
      <c r="AZ71" s="225">
        <v>0</v>
      </c>
      <c r="BA71" s="225">
        <v>0</v>
      </c>
      <c r="BB71" s="225">
        <v>0</v>
      </c>
      <c r="BC71" s="225">
        <v>0</v>
      </c>
      <c r="BD71" s="225">
        <v>0</v>
      </c>
      <c r="BE71" s="225">
        <v>0</v>
      </c>
      <c r="BF71" s="225">
        <v>0</v>
      </c>
      <c r="BG71" s="225">
        <v>0</v>
      </c>
      <c r="BH71" s="225">
        <v>0</v>
      </c>
      <c r="BI71" s="225">
        <v>0</v>
      </c>
      <c r="BJ71" s="225">
        <v>0</v>
      </c>
      <c r="BK71" s="218">
        <v>518.49</v>
      </c>
    </row>
    <row r="72" spans="1:63" x14ac:dyDescent="0.2">
      <c r="A72" s="215">
        <v>67</v>
      </c>
      <c r="B72" s="224">
        <v>25.96</v>
      </c>
      <c r="C72" s="225">
        <v>25.96</v>
      </c>
      <c r="D72" s="225">
        <v>25.96</v>
      </c>
      <c r="E72" s="225">
        <v>25.96</v>
      </c>
      <c r="F72" s="225">
        <v>25.96</v>
      </c>
      <c r="G72" s="225">
        <v>25.96</v>
      </c>
      <c r="H72" s="225">
        <v>25.96</v>
      </c>
      <c r="I72" s="225">
        <v>25.96</v>
      </c>
      <c r="J72" s="225">
        <v>25.96</v>
      </c>
      <c r="K72" s="225">
        <v>25.96</v>
      </c>
      <c r="L72" s="225">
        <v>25.96</v>
      </c>
      <c r="M72" s="225">
        <v>25.96</v>
      </c>
      <c r="N72" s="225">
        <v>25.96</v>
      </c>
      <c r="O72" s="225">
        <v>25.96</v>
      </c>
      <c r="P72" s="225">
        <v>25.96</v>
      </c>
      <c r="Q72" s="225">
        <v>25.96</v>
      </c>
      <c r="R72" s="225">
        <v>26.03</v>
      </c>
      <c r="S72" s="225">
        <v>26.1</v>
      </c>
      <c r="T72" s="225">
        <v>26.16</v>
      </c>
      <c r="U72" s="225">
        <v>0</v>
      </c>
      <c r="V72" s="225">
        <v>0</v>
      </c>
      <c r="W72" s="225">
        <v>0</v>
      </c>
      <c r="X72" s="225">
        <v>0</v>
      </c>
      <c r="Y72" s="225">
        <v>0</v>
      </c>
      <c r="Z72" s="225">
        <v>0</v>
      </c>
      <c r="AA72" s="225">
        <v>0</v>
      </c>
      <c r="AB72" s="225">
        <v>0</v>
      </c>
      <c r="AC72" s="225">
        <v>0</v>
      </c>
      <c r="AD72" s="225">
        <v>0</v>
      </c>
      <c r="AE72" s="225">
        <v>0</v>
      </c>
      <c r="AF72" s="225">
        <v>0</v>
      </c>
      <c r="AG72" s="225">
        <v>0</v>
      </c>
      <c r="AH72" s="225">
        <v>0</v>
      </c>
      <c r="AI72" s="225">
        <v>0</v>
      </c>
      <c r="AJ72" s="225">
        <v>0</v>
      </c>
      <c r="AK72" s="225">
        <v>0</v>
      </c>
      <c r="AL72" s="225">
        <v>0</v>
      </c>
      <c r="AM72" s="225">
        <v>0</v>
      </c>
      <c r="AN72" s="225">
        <v>0</v>
      </c>
      <c r="AO72" s="225">
        <v>0</v>
      </c>
      <c r="AP72" s="225">
        <v>0</v>
      </c>
      <c r="AQ72" s="225">
        <v>0</v>
      </c>
      <c r="AR72" s="225">
        <v>0</v>
      </c>
      <c r="AS72" s="225">
        <v>0</v>
      </c>
      <c r="AT72" s="225">
        <v>0</v>
      </c>
      <c r="AU72" s="225">
        <v>0</v>
      </c>
      <c r="AV72" s="225">
        <v>0</v>
      </c>
      <c r="AW72" s="225">
        <v>0</v>
      </c>
      <c r="AX72" s="225">
        <v>0</v>
      </c>
      <c r="AY72" s="225">
        <v>0</v>
      </c>
      <c r="AZ72" s="225">
        <v>0</v>
      </c>
      <c r="BA72" s="225">
        <v>0</v>
      </c>
      <c r="BB72" s="225">
        <v>0</v>
      </c>
      <c r="BC72" s="225">
        <v>0</v>
      </c>
      <c r="BD72" s="225">
        <v>0</v>
      </c>
      <c r="BE72" s="225">
        <v>0</v>
      </c>
      <c r="BF72" s="225">
        <v>0</v>
      </c>
      <c r="BG72" s="225">
        <v>0</v>
      </c>
      <c r="BH72" s="225">
        <v>0</v>
      </c>
      <c r="BI72" s="225">
        <v>0</v>
      </c>
      <c r="BJ72" s="225">
        <v>0</v>
      </c>
      <c r="BK72" s="218">
        <v>493.65</v>
      </c>
    </row>
    <row r="73" spans="1:63" x14ac:dyDescent="0.2">
      <c r="A73" s="215">
        <v>68</v>
      </c>
      <c r="B73" s="224">
        <v>26.03</v>
      </c>
      <c r="C73" s="225">
        <v>26.03</v>
      </c>
      <c r="D73" s="225">
        <v>26.03</v>
      </c>
      <c r="E73" s="225">
        <v>26.03</v>
      </c>
      <c r="F73" s="225">
        <v>26.03</v>
      </c>
      <c r="G73" s="225">
        <v>26.03</v>
      </c>
      <c r="H73" s="225">
        <v>26.03</v>
      </c>
      <c r="I73" s="225">
        <v>26.03</v>
      </c>
      <c r="J73" s="225">
        <v>26.03</v>
      </c>
      <c r="K73" s="225">
        <v>26.03</v>
      </c>
      <c r="L73" s="225">
        <v>26.03</v>
      </c>
      <c r="M73" s="225">
        <v>26.03</v>
      </c>
      <c r="N73" s="225">
        <v>26.03</v>
      </c>
      <c r="O73" s="225">
        <v>26.03</v>
      </c>
      <c r="P73" s="225">
        <v>26.03</v>
      </c>
      <c r="Q73" s="225">
        <v>26.03</v>
      </c>
      <c r="R73" s="225">
        <v>26.1</v>
      </c>
      <c r="S73" s="225">
        <v>26.16</v>
      </c>
      <c r="T73" s="225">
        <v>0</v>
      </c>
      <c r="U73" s="225">
        <v>0</v>
      </c>
      <c r="V73" s="225">
        <v>0</v>
      </c>
      <c r="W73" s="225">
        <v>0</v>
      </c>
      <c r="X73" s="225">
        <v>0</v>
      </c>
      <c r="Y73" s="225">
        <v>0</v>
      </c>
      <c r="Z73" s="225">
        <v>0</v>
      </c>
      <c r="AA73" s="225">
        <v>0</v>
      </c>
      <c r="AB73" s="225">
        <v>0</v>
      </c>
      <c r="AC73" s="225">
        <v>0</v>
      </c>
      <c r="AD73" s="225">
        <v>0</v>
      </c>
      <c r="AE73" s="225">
        <v>0</v>
      </c>
      <c r="AF73" s="225">
        <v>0</v>
      </c>
      <c r="AG73" s="225">
        <v>0</v>
      </c>
      <c r="AH73" s="225">
        <v>0</v>
      </c>
      <c r="AI73" s="225">
        <v>0</v>
      </c>
      <c r="AJ73" s="225">
        <v>0</v>
      </c>
      <c r="AK73" s="225">
        <v>0</v>
      </c>
      <c r="AL73" s="225">
        <v>0</v>
      </c>
      <c r="AM73" s="225">
        <v>0</v>
      </c>
      <c r="AN73" s="225">
        <v>0</v>
      </c>
      <c r="AO73" s="225">
        <v>0</v>
      </c>
      <c r="AP73" s="225">
        <v>0</v>
      </c>
      <c r="AQ73" s="225">
        <v>0</v>
      </c>
      <c r="AR73" s="225">
        <v>0</v>
      </c>
      <c r="AS73" s="225">
        <v>0</v>
      </c>
      <c r="AT73" s="225">
        <v>0</v>
      </c>
      <c r="AU73" s="225">
        <v>0</v>
      </c>
      <c r="AV73" s="225">
        <v>0</v>
      </c>
      <c r="AW73" s="225">
        <v>0</v>
      </c>
      <c r="AX73" s="225">
        <v>0</v>
      </c>
      <c r="AY73" s="225">
        <v>0</v>
      </c>
      <c r="AZ73" s="225">
        <v>0</v>
      </c>
      <c r="BA73" s="225">
        <v>0</v>
      </c>
      <c r="BB73" s="225">
        <v>0</v>
      </c>
      <c r="BC73" s="225">
        <v>0</v>
      </c>
      <c r="BD73" s="225">
        <v>0</v>
      </c>
      <c r="BE73" s="225">
        <v>0</v>
      </c>
      <c r="BF73" s="225">
        <v>0</v>
      </c>
      <c r="BG73" s="225">
        <v>0</v>
      </c>
      <c r="BH73" s="225">
        <v>0</v>
      </c>
      <c r="BI73" s="225">
        <v>0</v>
      </c>
      <c r="BJ73" s="225">
        <v>0</v>
      </c>
      <c r="BK73" s="218">
        <v>468.74</v>
      </c>
    </row>
    <row r="74" spans="1:63" x14ac:dyDescent="0.2">
      <c r="A74" s="215">
        <v>69</v>
      </c>
      <c r="B74" s="224">
        <v>26.1</v>
      </c>
      <c r="C74" s="225">
        <v>26.1</v>
      </c>
      <c r="D74" s="225">
        <v>26.1</v>
      </c>
      <c r="E74" s="225">
        <v>26.1</v>
      </c>
      <c r="F74" s="225">
        <v>26.1</v>
      </c>
      <c r="G74" s="225">
        <v>26.1</v>
      </c>
      <c r="H74" s="225">
        <v>26.1</v>
      </c>
      <c r="I74" s="225">
        <v>26.1</v>
      </c>
      <c r="J74" s="225">
        <v>26.1</v>
      </c>
      <c r="K74" s="225">
        <v>26.1</v>
      </c>
      <c r="L74" s="225">
        <v>26.1</v>
      </c>
      <c r="M74" s="225">
        <v>26.1</v>
      </c>
      <c r="N74" s="225">
        <v>26.1</v>
      </c>
      <c r="O74" s="225">
        <v>26.1</v>
      </c>
      <c r="P74" s="225">
        <v>26.1</v>
      </c>
      <c r="Q74" s="225">
        <v>26.1</v>
      </c>
      <c r="R74" s="225">
        <v>26.16</v>
      </c>
      <c r="S74" s="225">
        <v>0</v>
      </c>
      <c r="T74" s="225">
        <v>0</v>
      </c>
      <c r="U74" s="225">
        <v>0</v>
      </c>
      <c r="V74" s="225">
        <v>0</v>
      </c>
      <c r="W74" s="225">
        <v>0</v>
      </c>
      <c r="X74" s="225">
        <v>0</v>
      </c>
      <c r="Y74" s="225">
        <v>0</v>
      </c>
      <c r="Z74" s="225">
        <v>0</v>
      </c>
      <c r="AA74" s="225">
        <v>0</v>
      </c>
      <c r="AB74" s="225">
        <v>0</v>
      </c>
      <c r="AC74" s="225">
        <v>0</v>
      </c>
      <c r="AD74" s="225">
        <v>0</v>
      </c>
      <c r="AE74" s="225">
        <v>0</v>
      </c>
      <c r="AF74" s="225">
        <v>0</v>
      </c>
      <c r="AG74" s="225">
        <v>0</v>
      </c>
      <c r="AH74" s="225">
        <v>0</v>
      </c>
      <c r="AI74" s="225">
        <v>0</v>
      </c>
      <c r="AJ74" s="225">
        <v>0</v>
      </c>
      <c r="AK74" s="225">
        <v>0</v>
      </c>
      <c r="AL74" s="225">
        <v>0</v>
      </c>
      <c r="AM74" s="225">
        <v>0</v>
      </c>
      <c r="AN74" s="225">
        <v>0</v>
      </c>
      <c r="AO74" s="225">
        <v>0</v>
      </c>
      <c r="AP74" s="225">
        <v>0</v>
      </c>
      <c r="AQ74" s="225">
        <v>0</v>
      </c>
      <c r="AR74" s="225">
        <v>0</v>
      </c>
      <c r="AS74" s="225">
        <v>0</v>
      </c>
      <c r="AT74" s="225">
        <v>0</v>
      </c>
      <c r="AU74" s="225">
        <v>0</v>
      </c>
      <c r="AV74" s="225">
        <v>0</v>
      </c>
      <c r="AW74" s="225">
        <v>0</v>
      </c>
      <c r="AX74" s="225">
        <v>0</v>
      </c>
      <c r="AY74" s="225">
        <v>0</v>
      </c>
      <c r="AZ74" s="225">
        <v>0</v>
      </c>
      <c r="BA74" s="225">
        <v>0</v>
      </c>
      <c r="BB74" s="225">
        <v>0</v>
      </c>
      <c r="BC74" s="225">
        <v>0</v>
      </c>
      <c r="BD74" s="225">
        <v>0</v>
      </c>
      <c r="BE74" s="225">
        <v>0</v>
      </c>
      <c r="BF74" s="225">
        <v>0</v>
      </c>
      <c r="BG74" s="225">
        <v>0</v>
      </c>
      <c r="BH74" s="225">
        <v>0</v>
      </c>
      <c r="BI74" s="225">
        <v>0</v>
      </c>
      <c r="BJ74" s="225">
        <v>0</v>
      </c>
      <c r="BK74" s="218">
        <v>443.76</v>
      </c>
    </row>
    <row r="75" spans="1:63" x14ac:dyDescent="0.2">
      <c r="A75" s="215">
        <v>70</v>
      </c>
      <c r="B75" s="224">
        <v>26.16</v>
      </c>
      <c r="C75" s="225">
        <v>26.16</v>
      </c>
      <c r="D75" s="225">
        <v>26.16</v>
      </c>
      <c r="E75" s="225">
        <v>26.16</v>
      </c>
      <c r="F75" s="225">
        <v>26.16</v>
      </c>
      <c r="G75" s="225">
        <v>26.16</v>
      </c>
      <c r="H75" s="225">
        <v>26.16</v>
      </c>
      <c r="I75" s="225">
        <v>26.16</v>
      </c>
      <c r="J75" s="225">
        <v>26.16</v>
      </c>
      <c r="K75" s="225">
        <v>26.16</v>
      </c>
      <c r="L75" s="225">
        <v>26.16</v>
      </c>
      <c r="M75" s="225">
        <v>26.16</v>
      </c>
      <c r="N75" s="225">
        <v>26.16</v>
      </c>
      <c r="O75" s="225">
        <v>26.16</v>
      </c>
      <c r="P75" s="225">
        <v>26.16</v>
      </c>
      <c r="Q75" s="225">
        <v>26.16</v>
      </c>
      <c r="R75" s="225">
        <v>0</v>
      </c>
      <c r="S75" s="225">
        <v>0</v>
      </c>
      <c r="T75" s="225">
        <v>0</v>
      </c>
      <c r="U75" s="225">
        <v>0</v>
      </c>
      <c r="V75" s="225">
        <v>0</v>
      </c>
      <c r="W75" s="225">
        <v>0</v>
      </c>
      <c r="X75" s="225">
        <v>0</v>
      </c>
      <c r="Y75" s="225">
        <v>0</v>
      </c>
      <c r="Z75" s="225">
        <v>0</v>
      </c>
      <c r="AA75" s="225">
        <v>0</v>
      </c>
      <c r="AB75" s="225">
        <v>0</v>
      </c>
      <c r="AC75" s="225">
        <v>0</v>
      </c>
      <c r="AD75" s="225">
        <v>0</v>
      </c>
      <c r="AE75" s="225">
        <v>0</v>
      </c>
      <c r="AF75" s="225">
        <v>0</v>
      </c>
      <c r="AG75" s="225">
        <v>0</v>
      </c>
      <c r="AH75" s="225">
        <v>0</v>
      </c>
      <c r="AI75" s="225">
        <v>0</v>
      </c>
      <c r="AJ75" s="225">
        <v>0</v>
      </c>
      <c r="AK75" s="225">
        <v>0</v>
      </c>
      <c r="AL75" s="225">
        <v>0</v>
      </c>
      <c r="AM75" s="225">
        <v>0</v>
      </c>
      <c r="AN75" s="225">
        <v>0</v>
      </c>
      <c r="AO75" s="225">
        <v>0</v>
      </c>
      <c r="AP75" s="225">
        <v>0</v>
      </c>
      <c r="AQ75" s="225">
        <v>0</v>
      </c>
      <c r="AR75" s="225">
        <v>0</v>
      </c>
      <c r="AS75" s="225">
        <v>0</v>
      </c>
      <c r="AT75" s="225">
        <v>0</v>
      </c>
      <c r="AU75" s="225">
        <v>0</v>
      </c>
      <c r="AV75" s="225">
        <v>0</v>
      </c>
      <c r="AW75" s="225">
        <v>0</v>
      </c>
      <c r="AX75" s="225">
        <v>0</v>
      </c>
      <c r="AY75" s="225">
        <v>0</v>
      </c>
      <c r="AZ75" s="225">
        <v>0</v>
      </c>
      <c r="BA75" s="225">
        <v>0</v>
      </c>
      <c r="BB75" s="225">
        <v>0</v>
      </c>
      <c r="BC75" s="225">
        <v>0</v>
      </c>
      <c r="BD75" s="225">
        <v>0</v>
      </c>
      <c r="BE75" s="225">
        <v>0</v>
      </c>
      <c r="BF75" s="225">
        <v>0</v>
      </c>
      <c r="BG75" s="225">
        <v>0</v>
      </c>
      <c r="BH75" s="225">
        <v>0</v>
      </c>
      <c r="BI75" s="225">
        <v>0</v>
      </c>
      <c r="BJ75" s="225">
        <v>0</v>
      </c>
      <c r="BK75" s="218">
        <v>418.56</v>
      </c>
    </row>
    <row r="76" spans="1:63" x14ac:dyDescent="0.2">
      <c r="A76" s="215">
        <v>71</v>
      </c>
      <c r="B76" s="224">
        <v>26.23</v>
      </c>
      <c r="C76" s="225">
        <v>26.23</v>
      </c>
      <c r="D76" s="225">
        <v>26.23</v>
      </c>
      <c r="E76" s="225">
        <v>26.23</v>
      </c>
      <c r="F76" s="225">
        <v>26.23</v>
      </c>
      <c r="G76" s="225">
        <v>26.23</v>
      </c>
      <c r="H76" s="225">
        <v>26.23</v>
      </c>
      <c r="I76" s="225">
        <v>26.23</v>
      </c>
      <c r="J76" s="225">
        <v>26.23</v>
      </c>
      <c r="K76" s="225">
        <v>26.23</v>
      </c>
      <c r="L76" s="225">
        <v>26.23</v>
      </c>
      <c r="M76" s="225">
        <v>26.23</v>
      </c>
      <c r="N76" s="225">
        <v>26.23</v>
      </c>
      <c r="O76" s="225">
        <v>26.23</v>
      </c>
      <c r="P76" s="225">
        <v>26.23</v>
      </c>
      <c r="Q76" s="225">
        <v>0</v>
      </c>
      <c r="R76" s="225">
        <v>0</v>
      </c>
      <c r="S76" s="225">
        <v>0</v>
      </c>
      <c r="T76" s="225">
        <v>0</v>
      </c>
      <c r="U76" s="225">
        <v>0</v>
      </c>
      <c r="V76" s="225">
        <v>0</v>
      </c>
      <c r="W76" s="225">
        <v>0</v>
      </c>
      <c r="X76" s="225">
        <v>0</v>
      </c>
      <c r="Y76" s="225">
        <v>0</v>
      </c>
      <c r="Z76" s="225">
        <v>0</v>
      </c>
      <c r="AA76" s="225">
        <v>0</v>
      </c>
      <c r="AB76" s="225">
        <v>0</v>
      </c>
      <c r="AC76" s="225">
        <v>0</v>
      </c>
      <c r="AD76" s="225">
        <v>0</v>
      </c>
      <c r="AE76" s="225">
        <v>0</v>
      </c>
      <c r="AF76" s="225">
        <v>0</v>
      </c>
      <c r="AG76" s="225">
        <v>0</v>
      </c>
      <c r="AH76" s="225">
        <v>0</v>
      </c>
      <c r="AI76" s="225">
        <v>0</v>
      </c>
      <c r="AJ76" s="225">
        <v>0</v>
      </c>
      <c r="AK76" s="225">
        <v>0</v>
      </c>
      <c r="AL76" s="225">
        <v>0</v>
      </c>
      <c r="AM76" s="225">
        <v>0</v>
      </c>
      <c r="AN76" s="225">
        <v>0</v>
      </c>
      <c r="AO76" s="225">
        <v>0</v>
      </c>
      <c r="AP76" s="225">
        <v>0</v>
      </c>
      <c r="AQ76" s="225">
        <v>0</v>
      </c>
      <c r="AR76" s="225">
        <v>0</v>
      </c>
      <c r="AS76" s="225">
        <v>0</v>
      </c>
      <c r="AT76" s="225">
        <v>0</v>
      </c>
      <c r="AU76" s="225">
        <v>0</v>
      </c>
      <c r="AV76" s="225">
        <v>0</v>
      </c>
      <c r="AW76" s="225">
        <v>0</v>
      </c>
      <c r="AX76" s="225">
        <v>0</v>
      </c>
      <c r="AY76" s="225">
        <v>0</v>
      </c>
      <c r="AZ76" s="225">
        <v>0</v>
      </c>
      <c r="BA76" s="225">
        <v>0</v>
      </c>
      <c r="BB76" s="225">
        <v>0</v>
      </c>
      <c r="BC76" s="225">
        <v>0</v>
      </c>
      <c r="BD76" s="225">
        <v>0</v>
      </c>
      <c r="BE76" s="225">
        <v>0</v>
      </c>
      <c r="BF76" s="225">
        <v>0</v>
      </c>
      <c r="BG76" s="225">
        <v>0</v>
      </c>
      <c r="BH76" s="225">
        <v>0</v>
      </c>
      <c r="BI76" s="225">
        <v>0</v>
      </c>
      <c r="BJ76" s="225">
        <v>0</v>
      </c>
      <c r="BK76" s="218">
        <v>393.45</v>
      </c>
    </row>
    <row r="77" spans="1:63" x14ac:dyDescent="0.2">
      <c r="A77" s="215">
        <v>72</v>
      </c>
      <c r="B77" s="224">
        <v>26.3</v>
      </c>
      <c r="C77" s="225">
        <v>26.3</v>
      </c>
      <c r="D77" s="225">
        <v>26.3</v>
      </c>
      <c r="E77" s="225">
        <v>26.3</v>
      </c>
      <c r="F77" s="225">
        <v>26.3</v>
      </c>
      <c r="G77" s="225">
        <v>26.3</v>
      </c>
      <c r="H77" s="225">
        <v>26.3</v>
      </c>
      <c r="I77" s="225">
        <v>26.3</v>
      </c>
      <c r="J77" s="225">
        <v>26.3</v>
      </c>
      <c r="K77" s="225">
        <v>26.3</v>
      </c>
      <c r="L77" s="225">
        <v>26.3</v>
      </c>
      <c r="M77" s="225">
        <v>26.3</v>
      </c>
      <c r="N77" s="225">
        <v>26.3</v>
      </c>
      <c r="O77" s="225">
        <v>26.3</v>
      </c>
      <c r="P77" s="225">
        <v>0</v>
      </c>
      <c r="Q77" s="225">
        <v>0</v>
      </c>
      <c r="R77" s="225">
        <v>0</v>
      </c>
      <c r="S77" s="225">
        <v>0</v>
      </c>
      <c r="T77" s="225">
        <v>0</v>
      </c>
      <c r="U77" s="225">
        <v>0</v>
      </c>
      <c r="V77" s="225">
        <v>0</v>
      </c>
      <c r="W77" s="225">
        <v>0</v>
      </c>
      <c r="X77" s="225">
        <v>0</v>
      </c>
      <c r="Y77" s="225">
        <v>0</v>
      </c>
      <c r="Z77" s="225">
        <v>0</v>
      </c>
      <c r="AA77" s="225">
        <v>0</v>
      </c>
      <c r="AB77" s="225">
        <v>0</v>
      </c>
      <c r="AC77" s="225">
        <v>0</v>
      </c>
      <c r="AD77" s="225">
        <v>0</v>
      </c>
      <c r="AE77" s="225">
        <v>0</v>
      </c>
      <c r="AF77" s="225">
        <v>0</v>
      </c>
      <c r="AG77" s="225">
        <v>0</v>
      </c>
      <c r="AH77" s="225">
        <v>0</v>
      </c>
      <c r="AI77" s="225">
        <v>0</v>
      </c>
      <c r="AJ77" s="225">
        <v>0</v>
      </c>
      <c r="AK77" s="225">
        <v>0</v>
      </c>
      <c r="AL77" s="225">
        <v>0</v>
      </c>
      <c r="AM77" s="225">
        <v>0</v>
      </c>
      <c r="AN77" s="225">
        <v>0</v>
      </c>
      <c r="AO77" s="225">
        <v>0</v>
      </c>
      <c r="AP77" s="225">
        <v>0</v>
      </c>
      <c r="AQ77" s="225">
        <v>0</v>
      </c>
      <c r="AR77" s="225">
        <v>0</v>
      </c>
      <c r="AS77" s="225">
        <v>0</v>
      </c>
      <c r="AT77" s="225">
        <v>0</v>
      </c>
      <c r="AU77" s="225">
        <v>0</v>
      </c>
      <c r="AV77" s="225">
        <v>0</v>
      </c>
      <c r="AW77" s="225">
        <v>0</v>
      </c>
      <c r="AX77" s="225">
        <v>0</v>
      </c>
      <c r="AY77" s="225">
        <v>0</v>
      </c>
      <c r="AZ77" s="225">
        <v>0</v>
      </c>
      <c r="BA77" s="225">
        <v>0</v>
      </c>
      <c r="BB77" s="225">
        <v>0</v>
      </c>
      <c r="BC77" s="225">
        <v>0</v>
      </c>
      <c r="BD77" s="225">
        <v>0</v>
      </c>
      <c r="BE77" s="225">
        <v>0</v>
      </c>
      <c r="BF77" s="225">
        <v>0</v>
      </c>
      <c r="BG77" s="225">
        <v>0</v>
      </c>
      <c r="BH77" s="225">
        <v>0</v>
      </c>
      <c r="BI77" s="225">
        <v>0</v>
      </c>
      <c r="BJ77" s="225">
        <v>0</v>
      </c>
      <c r="BK77" s="218">
        <v>368.2</v>
      </c>
    </row>
    <row r="78" spans="1:63" x14ac:dyDescent="0.2">
      <c r="A78" s="215">
        <v>73</v>
      </c>
      <c r="B78" s="224">
        <v>26.37</v>
      </c>
      <c r="C78" s="225">
        <v>26.37</v>
      </c>
      <c r="D78" s="225">
        <v>26.37</v>
      </c>
      <c r="E78" s="225">
        <v>26.37</v>
      </c>
      <c r="F78" s="225">
        <v>26.37</v>
      </c>
      <c r="G78" s="225">
        <v>26.37</v>
      </c>
      <c r="H78" s="225">
        <v>26.37</v>
      </c>
      <c r="I78" s="225">
        <v>26.37</v>
      </c>
      <c r="J78" s="225">
        <v>26.37</v>
      </c>
      <c r="K78" s="225">
        <v>26.37</v>
      </c>
      <c r="L78" s="225">
        <v>26.37</v>
      </c>
      <c r="M78" s="225">
        <v>26.37</v>
      </c>
      <c r="N78" s="225">
        <v>26.37</v>
      </c>
      <c r="O78" s="225">
        <v>0</v>
      </c>
      <c r="P78" s="225">
        <v>0</v>
      </c>
      <c r="Q78" s="225">
        <v>0</v>
      </c>
      <c r="R78" s="225">
        <v>0</v>
      </c>
      <c r="S78" s="225">
        <v>0</v>
      </c>
      <c r="T78" s="225">
        <v>0</v>
      </c>
      <c r="U78" s="225">
        <v>0</v>
      </c>
      <c r="V78" s="225">
        <v>0</v>
      </c>
      <c r="W78" s="225">
        <v>0</v>
      </c>
      <c r="X78" s="225">
        <v>0</v>
      </c>
      <c r="Y78" s="225">
        <v>0</v>
      </c>
      <c r="Z78" s="225">
        <v>0</v>
      </c>
      <c r="AA78" s="225">
        <v>0</v>
      </c>
      <c r="AB78" s="225">
        <v>0</v>
      </c>
      <c r="AC78" s="225">
        <v>0</v>
      </c>
      <c r="AD78" s="225">
        <v>0</v>
      </c>
      <c r="AE78" s="225">
        <v>0</v>
      </c>
      <c r="AF78" s="225">
        <v>0</v>
      </c>
      <c r="AG78" s="225">
        <v>0</v>
      </c>
      <c r="AH78" s="225">
        <v>0</v>
      </c>
      <c r="AI78" s="225">
        <v>0</v>
      </c>
      <c r="AJ78" s="225">
        <v>0</v>
      </c>
      <c r="AK78" s="225">
        <v>0</v>
      </c>
      <c r="AL78" s="225">
        <v>0</v>
      </c>
      <c r="AM78" s="225">
        <v>0</v>
      </c>
      <c r="AN78" s="225">
        <v>0</v>
      </c>
      <c r="AO78" s="225">
        <v>0</v>
      </c>
      <c r="AP78" s="225">
        <v>0</v>
      </c>
      <c r="AQ78" s="225">
        <v>0</v>
      </c>
      <c r="AR78" s="225">
        <v>0</v>
      </c>
      <c r="AS78" s="225">
        <v>0</v>
      </c>
      <c r="AT78" s="225">
        <v>0</v>
      </c>
      <c r="AU78" s="225">
        <v>0</v>
      </c>
      <c r="AV78" s="225">
        <v>0</v>
      </c>
      <c r="AW78" s="225">
        <v>0</v>
      </c>
      <c r="AX78" s="225">
        <v>0</v>
      </c>
      <c r="AY78" s="225">
        <v>0</v>
      </c>
      <c r="AZ78" s="225">
        <v>0</v>
      </c>
      <c r="BA78" s="225">
        <v>0</v>
      </c>
      <c r="BB78" s="225">
        <v>0</v>
      </c>
      <c r="BC78" s="225">
        <v>0</v>
      </c>
      <c r="BD78" s="225">
        <v>0</v>
      </c>
      <c r="BE78" s="225">
        <v>0</v>
      </c>
      <c r="BF78" s="225">
        <v>0</v>
      </c>
      <c r="BG78" s="225">
        <v>0</v>
      </c>
      <c r="BH78" s="225">
        <v>0</v>
      </c>
      <c r="BI78" s="225">
        <v>0</v>
      </c>
      <c r="BJ78" s="225">
        <v>0</v>
      </c>
      <c r="BK78" s="218">
        <v>342.81</v>
      </c>
    </row>
    <row r="79" spans="1:63" x14ac:dyDescent="0.2">
      <c r="A79" s="215">
        <v>74</v>
      </c>
      <c r="B79" s="224">
        <v>26.43</v>
      </c>
      <c r="C79" s="225">
        <v>26.43</v>
      </c>
      <c r="D79" s="225">
        <v>26.43</v>
      </c>
      <c r="E79" s="225">
        <v>26.43</v>
      </c>
      <c r="F79" s="225">
        <v>26.43</v>
      </c>
      <c r="G79" s="225">
        <v>26.43</v>
      </c>
      <c r="H79" s="225">
        <v>26.43</v>
      </c>
      <c r="I79" s="225">
        <v>26.43</v>
      </c>
      <c r="J79" s="225">
        <v>26.43</v>
      </c>
      <c r="K79" s="225">
        <v>26.43</v>
      </c>
      <c r="L79" s="225">
        <v>26.43</v>
      </c>
      <c r="M79" s="225">
        <v>26.43</v>
      </c>
      <c r="N79" s="225">
        <v>0</v>
      </c>
      <c r="O79" s="225">
        <v>0</v>
      </c>
      <c r="P79" s="225">
        <v>0</v>
      </c>
      <c r="Q79" s="225">
        <v>0</v>
      </c>
      <c r="R79" s="225">
        <v>0</v>
      </c>
      <c r="S79" s="225">
        <v>0</v>
      </c>
      <c r="T79" s="225">
        <v>0</v>
      </c>
      <c r="U79" s="225">
        <v>0</v>
      </c>
      <c r="V79" s="225">
        <v>0</v>
      </c>
      <c r="W79" s="225">
        <v>0</v>
      </c>
      <c r="X79" s="225">
        <v>0</v>
      </c>
      <c r="Y79" s="225">
        <v>0</v>
      </c>
      <c r="Z79" s="225">
        <v>0</v>
      </c>
      <c r="AA79" s="225">
        <v>0</v>
      </c>
      <c r="AB79" s="225">
        <v>0</v>
      </c>
      <c r="AC79" s="225">
        <v>0</v>
      </c>
      <c r="AD79" s="225">
        <v>0</v>
      </c>
      <c r="AE79" s="225">
        <v>0</v>
      </c>
      <c r="AF79" s="225">
        <v>0</v>
      </c>
      <c r="AG79" s="225">
        <v>0</v>
      </c>
      <c r="AH79" s="225">
        <v>0</v>
      </c>
      <c r="AI79" s="225">
        <v>0</v>
      </c>
      <c r="AJ79" s="225">
        <v>0</v>
      </c>
      <c r="AK79" s="225">
        <v>0</v>
      </c>
      <c r="AL79" s="225">
        <v>0</v>
      </c>
      <c r="AM79" s="225">
        <v>0</v>
      </c>
      <c r="AN79" s="225">
        <v>0</v>
      </c>
      <c r="AO79" s="225">
        <v>0</v>
      </c>
      <c r="AP79" s="225">
        <v>0</v>
      </c>
      <c r="AQ79" s="225">
        <v>0</v>
      </c>
      <c r="AR79" s="225">
        <v>0</v>
      </c>
      <c r="AS79" s="225">
        <v>0</v>
      </c>
      <c r="AT79" s="225">
        <v>0</v>
      </c>
      <c r="AU79" s="225">
        <v>0</v>
      </c>
      <c r="AV79" s="225">
        <v>0</v>
      </c>
      <c r="AW79" s="225">
        <v>0</v>
      </c>
      <c r="AX79" s="225">
        <v>0</v>
      </c>
      <c r="AY79" s="225">
        <v>0</v>
      </c>
      <c r="AZ79" s="225">
        <v>0</v>
      </c>
      <c r="BA79" s="225">
        <v>0</v>
      </c>
      <c r="BB79" s="225">
        <v>0</v>
      </c>
      <c r="BC79" s="225">
        <v>0</v>
      </c>
      <c r="BD79" s="225">
        <v>0</v>
      </c>
      <c r="BE79" s="225">
        <v>0</v>
      </c>
      <c r="BF79" s="225">
        <v>0</v>
      </c>
      <c r="BG79" s="225">
        <v>0</v>
      </c>
      <c r="BH79" s="225">
        <v>0</v>
      </c>
      <c r="BI79" s="225">
        <v>0</v>
      </c>
      <c r="BJ79" s="225">
        <v>0</v>
      </c>
      <c r="BK79" s="218">
        <v>317.16000000000003</v>
      </c>
    </row>
    <row r="80" spans="1:63" x14ac:dyDescent="0.2">
      <c r="A80" s="215">
        <v>75</v>
      </c>
      <c r="B80" s="224">
        <v>26.5</v>
      </c>
      <c r="C80" s="225">
        <v>26.5</v>
      </c>
      <c r="D80" s="225">
        <v>26.5</v>
      </c>
      <c r="E80" s="225">
        <v>26.5</v>
      </c>
      <c r="F80" s="225">
        <v>26.5</v>
      </c>
      <c r="G80" s="225">
        <v>26.5</v>
      </c>
      <c r="H80" s="225">
        <v>26.5</v>
      </c>
      <c r="I80" s="225">
        <v>26.5</v>
      </c>
      <c r="J80" s="225">
        <v>26.5</v>
      </c>
      <c r="K80" s="225">
        <v>26.5</v>
      </c>
      <c r="L80" s="225">
        <v>26.5</v>
      </c>
      <c r="M80" s="225">
        <v>0</v>
      </c>
      <c r="N80" s="225">
        <v>0</v>
      </c>
      <c r="O80" s="225">
        <v>0</v>
      </c>
      <c r="P80" s="225">
        <v>0</v>
      </c>
      <c r="Q80" s="225">
        <v>0</v>
      </c>
      <c r="R80" s="225">
        <v>0</v>
      </c>
      <c r="S80" s="225">
        <v>0</v>
      </c>
      <c r="T80" s="225">
        <v>0</v>
      </c>
      <c r="U80" s="225">
        <v>0</v>
      </c>
      <c r="V80" s="225">
        <v>0</v>
      </c>
      <c r="W80" s="225">
        <v>0</v>
      </c>
      <c r="X80" s="225">
        <v>0</v>
      </c>
      <c r="Y80" s="225">
        <v>0</v>
      </c>
      <c r="Z80" s="225">
        <v>0</v>
      </c>
      <c r="AA80" s="225">
        <v>0</v>
      </c>
      <c r="AB80" s="225">
        <v>0</v>
      </c>
      <c r="AC80" s="225">
        <v>0</v>
      </c>
      <c r="AD80" s="225">
        <v>0</v>
      </c>
      <c r="AE80" s="225">
        <v>0</v>
      </c>
      <c r="AF80" s="225">
        <v>0</v>
      </c>
      <c r="AG80" s="225">
        <v>0</v>
      </c>
      <c r="AH80" s="225">
        <v>0</v>
      </c>
      <c r="AI80" s="225">
        <v>0</v>
      </c>
      <c r="AJ80" s="225">
        <v>0</v>
      </c>
      <c r="AK80" s="225">
        <v>0</v>
      </c>
      <c r="AL80" s="225">
        <v>0</v>
      </c>
      <c r="AM80" s="225">
        <v>0</v>
      </c>
      <c r="AN80" s="225">
        <v>0</v>
      </c>
      <c r="AO80" s="225">
        <v>0</v>
      </c>
      <c r="AP80" s="225">
        <v>0</v>
      </c>
      <c r="AQ80" s="225">
        <v>0</v>
      </c>
      <c r="AR80" s="225">
        <v>0</v>
      </c>
      <c r="AS80" s="225">
        <v>0</v>
      </c>
      <c r="AT80" s="225">
        <v>0</v>
      </c>
      <c r="AU80" s="225">
        <v>0</v>
      </c>
      <c r="AV80" s="225">
        <v>0</v>
      </c>
      <c r="AW80" s="225">
        <v>0</v>
      </c>
      <c r="AX80" s="225">
        <v>0</v>
      </c>
      <c r="AY80" s="225">
        <v>0</v>
      </c>
      <c r="AZ80" s="225">
        <v>0</v>
      </c>
      <c r="BA80" s="225">
        <v>0</v>
      </c>
      <c r="BB80" s="225">
        <v>0</v>
      </c>
      <c r="BC80" s="225">
        <v>0</v>
      </c>
      <c r="BD80" s="225">
        <v>0</v>
      </c>
      <c r="BE80" s="225">
        <v>0</v>
      </c>
      <c r="BF80" s="225">
        <v>0</v>
      </c>
      <c r="BG80" s="225">
        <v>0</v>
      </c>
      <c r="BH80" s="225">
        <v>0</v>
      </c>
      <c r="BI80" s="225">
        <v>0</v>
      </c>
      <c r="BJ80" s="225">
        <v>0</v>
      </c>
      <c r="BK80" s="218">
        <v>291.5</v>
      </c>
    </row>
    <row r="81" spans="1:63" x14ac:dyDescent="0.2">
      <c r="A81" s="215">
        <v>76</v>
      </c>
      <c r="B81" s="224">
        <v>27.82</v>
      </c>
      <c r="C81" s="225">
        <v>27.82</v>
      </c>
      <c r="D81" s="225">
        <v>27.82</v>
      </c>
      <c r="E81" s="225">
        <v>27.82</v>
      </c>
      <c r="F81" s="225">
        <v>27.82</v>
      </c>
      <c r="G81" s="225">
        <v>27.82</v>
      </c>
      <c r="H81" s="225">
        <v>27.82</v>
      </c>
      <c r="I81" s="225">
        <v>27.82</v>
      </c>
      <c r="J81" s="225">
        <v>27.82</v>
      </c>
      <c r="K81" s="225">
        <v>27.82</v>
      </c>
      <c r="L81" s="225">
        <v>0</v>
      </c>
      <c r="M81" s="225">
        <v>0</v>
      </c>
      <c r="N81" s="225">
        <v>0</v>
      </c>
      <c r="O81" s="225">
        <v>0</v>
      </c>
      <c r="P81" s="225">
        <v>0</v>
      </c>
      <c r="Q81" s="225">
        <v>0</v>
      </c>
      <c r="R81" s="225">
        <v>0</v>
      </c>
      <c r="S81" s="225">
        <v>0</v>
      </c>
      <c r="T81" s="225">
        <v>0</v>
      </c>
      <c r="U81" s="225">
        <v>0</v>
      </c>
      <c r="V81" s="225">
        <v>0</v>
      </c>
      <c r="W81" s="225">
        <v>0</v>
      </c>
      <c r="X81" s="225">
        <v>0</v>
      </c>
      <c r="Y81" s="225">
        <v>0</v>
      </c>
      <c r="Z81" s="225">
        <v>0</v>
      </c>
      <c r="AA81" s="225">
        <v>0</v>
      </c>
      <c r="AB81" s="225">
        <v>0</v>
      </c>
      <c r="AC81" s="225">
        <v>0</v>
      </c>
      <c r="AD81" s="225">
        <v>0</v>
      </c>
      <c r="AE81" s="225">
        <v>0</v>
      </c>
      <c r="AF81" s="225">
        <v>0</v>
      </c>
      <c r="AG81" s="225">
        <v>0</v>
      </c>
      <c r="AH81" s="225">
        <v>0</v>
      </c>
      <c r="AI81" s="225">
        <v>0</v>
      </c>
      <c r="AJ81" s="225">
        <v>0</v>
      </c>
      <c r="AK81" s="225">
        <v>0</v>
      </c>
      <c r="AL81" s="225">
        <v>0</v>
      </c>
      <c r="AM81" s="225">
        <v>0</v>
      </c>
      <c r="AN81" s="225">
        <v>0</v>
      </c>
      <c r="AO81" s="225">
        <v>0</v>
      </c>
      <c r="AP81" s="225">
        <v>0</v>
      </c>
      <c r="AQ81" s="225">
        <v>0</v>
      </c>
      <c r="AR81" s="225">
        <v>0</v>
      </c>
      <c r="AS81" s="225">
        <v>0</v>
      </c>
      <c r="AT81" s="225">
        <v>0</v>
      </c>
      <c r="AU81" s="225">
        <v>0</v>
      </c>
      <c r="AV81" s="225">
        <v>0</v>
      </c>
      <c r="AW81" s="225">
        <v>0</v>
      </c>
      <c r="AX81" s="225">
        <v>0</v>
      </c>
      <c r="AY81" s="225">
        <v>0</v>
      </c>
      <c r="AZ81" s="225">
        <v>0</v>
      </c>
      <c r="BA81" s="225">
        <v>0</v>
      </c>
      <c r="BB81" s="225">
        <v>0</v>
      </c>
      <c r="BC81" s="225">
        <v>0</v>
      </c>
      <c r="BD81" s="225">
        <v>0</v>
      </c>
      <c r="BE81" s="225">
        <v>0</v>
      </c>
      <c r="BF81" s="225">
        <v>0</v>
      </c>
      <c r="BG81" s="225">
        <v>0</v>
      </c>
      <c r="BH81" s="225">
        <v>0</v>
      </c>
      <c r="BI81" s="225">
        <v>0</v>
      </c>
      <c r="BJ81" s="225">
        <v>0</v>
      </c>
      <c r="BK81" s="218">
        <v>278.2</v>
      </c>
    </row>
    <row r="82" spans="1:63" x14ac:dyDescent="0.2">
      <c r="A82" s="215">
        <v>77</v>
      </c>
      <c r="B82" s="224">
        <v>27.89</v>
      </c>
      <c r="C82" s="225">
        <v>27.89</v>
      </c>
      <c r="D82" s="225">
        <v>27.89</v>
      </c>
      <c r="E82" s="225">
        <v>27.89</v>
      </c>
      <c r="F82" s="225">
        <v>27.89</v>
      </c>
      <c r="G82" s="225">
        <v>27.89</v>
      </c>
      <c r="H82" s="225">
        <v>27.89</v>
      </c>
      <c r="I82" s="225">
        <v>27.89</v>
      </c>
      <c r="J82" s="225">
        <v>27.89</v>
      </c>
      <c r="K82" s="225">
        <v>0</v>
      </c>
      <c r="L82" s="225">
        <v>0</v>
      </c>
      <c r="M82" s="225">
        <v>0</v>
      </c>
      <c r="N82" s="225">
        <v>0</v>
      </c>
      <c r="O82" s="225">
        <v>0</v>
      </c>
      <c r="P82" s="225">
        <v>0</v>
      </c>
      <c r="Q82" s="225">
        <v>0</v>
      </c>
      <c r="R82" s="225">
        <v>0</v>
      </c>
      <c r="S82" s="225">
        <v>0</v>
      </c>
      <c r="T82" s="225">
        <v>0</v>
      </c>
      <c r="U82" s="225">
        <v>0</v>
      </c>
      <c r="V82" s="225">
        <v>0</v>
      </c>
      <c r="W82" s="225">
        <v>0</v>
      </c>
      <c r="X82" s="225">
        <v>0</v>
      </c>
      <c r="Y82" s="225">
        <v>0</v>
      </c>
      <c r="Z82" s="225">
        <v>0</v>
      </c>
      <c r="AA82" s="225">
        <v>0</v>
      </c>
      <c r="AB82" s="225">
        <v>0</v>
      </c>
      <c r="AC82" s="225">
        <v>0</v>
      </c>
      <c r="AD82" s="225">
        <v>0</v>
      </c>
      <c r="AE82" s="225">
        <v>0</v>
      </c>
      <c r="AF82" s="225">
        <v>0</v>
      </c>
      <c r="AG82" s="225">
        <v>0</v>
      </c>
      <c r="AH82" s="225">
        <v>0</v>
      </c>
      <c r="AI82" s="225">
        <v>0</v>
      </c>
      <c r="AJ82" s="225">
        <v>0</v>
      </c>
      <c r="AK82" s="225">
        <v>0</v>
      </c>
      <c r="AL82" s="225">
        <v>0</v>
      </c>
      <c r="AM82" s="225">
        <v>0</v>
      </c>
      <c r="AN82" s="225">
        <v>0</v>
      </c>
      <c r="AO82" s="225">
        <v>0</v>
      </c>
      <c r="AP82" s="225">
        <v>0</v>
      </c>
      <c r="AQ82" s="225">
        <v>0</v>
      </c>
      <c r="AR82" s="225">
        <v>0</v>
      </c>
      <c r="AS82" s="225">
        <v>0</v>
      </c>
      <c r="AT82" s="225">
        <v>0</v>
      </c>
      <c r="AU82" s="225">
        <v>0</v>
      </c>
      <c r="AV82" s="225">
        <v>0</v>
      </c>
      <c r="AW82" s="225">
        <v>0</v>
      </c>
      <c r="AX82" s="225">
        <v>0</v>
      </c>
      <c r="AY82" s="225">
        <v>0</v>
      </c>
      <c r="AZ82" s="225">
        <v>0</v>
      </c>
      <c r="BA82" s="225">
        <v>0</v>
      </c>
      <c r="BB82" s="225">
        <v>0</v>
      </c>
      <c r="BC82" s="225">
        <v>0</v>
      </c>
      <c r="BD82" s="225">
        <v>0</v>
      </c>
      <c r="BE82" s="225">
        <v>0</v>
      </c>
      <c r="BF82" s="225">
        <v>0</v>
      </c>
      <c r="BG82" s="225">
        <v>0</v>
      </c>
      <c r="BH82" s="225">
        <v>0</v>
      </c>
      <c r="BI82" s="225">
        <v>0</v>
      </c>
      <c r="BJ82" s="225">
        <v>0</v>
      </c>
      <c r="BK82" s="218">
        <v>251.01</v>
      </c>
    </row>
    <row r="83" spans="1:63" x14ac:dyDescent="0.2">
      <c r="A83" s="215">
        <v>78</v>
      </c>
      <c r="B83" s="224">
        <v>27.95</v>
      </c>
      <c r="C83" s="225">
        <v>27.95</v>
      </c>
      <c r="D83" s="225">
        <v>27.95</v>
      </c>
      <c r="E83" s="225">
        <v>27.95</v>
      </c>
      <c r="F83" s="225">
        <v>27.95</v>
      </c>
      <c r="G83" s="225">
        <v>27.95</v>
      </c>
      <c r="H83" s="225">
        <v>27.95</v>
      </c>
      <c r="I83" s="225">
        <v>27.95</v>
      </c>
      <c r="J83" s="225">
        <v>0</v>
      </c>
      <c r="K83" s="225">
        <v>0</v>
      </c>
      <c r="L83" s="225">
        <v>0</v>
      </c>
      <c r="M83" s="225">
        <v>0</v>
      </c>
      <c r="N83" s="225">
        <v>0</v>
      </c>
      <c r="O83" s="225">
        <v>0</v>
      </c>
      <c r="P83" s="225">
        <v>0</v>
      </c>
      <c r="Q83" s="225">
        <v>0</v>
      </c>
      <c r="R83" s="225">
        <v>0</v>
      </c>
      <c r="S83" s="225">
        <v>0</v>
      </c>
      <c r="T83" s="225">
        <v>0</v>
      </c>
      <c r="U83" s="225">
        <v>0</v>
      </c>
      <c r="V83" s="225">
        <v>0</v>
      </c>
      <c r="W83" s="225">
        <v>0</v>
      </c>
      <c r="X83" s="225">
        <v>0</v>
      </c>
      <c r="Y83" s="225">
        <v>0</v>
      </c>
      <c r="Z83" s="225">
        <v>0</v>
      </c>
      <c r="AA83" s="225">
        <v>0</v>
      </c>
      <c r="AB83" s="225">
        <v>0</v>
      </c>
      <c r="AC83" s="225">
        <v>0</v>
      </c>
      <c r="AD83" s="225">
        <v>0</v>
      </c>
      <c r="AE83" s="225">
        <v>0</v>
      </c>
      <c r="AF83" s="225">
        <v>0</v>
      </c>
      <c r="AG83" s="225">
        <v>0</v>
      </c>
      <c r="AH83" s="225">
        <v>0</v>
      </c>
      <c r="AI83" s="225">
        <v>0</v>
      </c>
      <c r="AJ83" s="225">
        <v>0</v>
      </c>
      <c r="AK83" s="225">
        <v>0</v>
      </c>
      <c r="AL83" s="225">
        <v>0</v>
      </c>
      <c r="AM83" s="225">
        <v>0</v>
      </c>
      <c r="AN83" s="225">
        <v>0</v>
      </c>
      <c r="AO83" s="225">
        <v>0</v>
      </c>
      <c r="AP83" s="225">
        <v>0</v>
      </c>
      <c r="AQ83" s="225">
        <v>0</v>
      </c>
      <c r="AR83" s="225">
        <v>0</v>
      </c>
      <c r="AS83" s="225">
        <v>0</v>
      </c>
      <c r="AT83" s="225">
        <v>0</v>
      </c>
      <c r="AU83" s="225">
        <v>0</v>
      </c>
      <c r="AV83" s="225">
        <v>0</v>
      </c>
      <c r="AW83" s="225">
        <v>0</v>
      </c>
      <c r="AX83" s="225">
        <v>0</v>
      </c>
      <c r="AY83" s="225">
        <v>0</v>
      </c>
      <c r="AZ83" s="225">
        <v>0</v>
      </c>
      <c r="BA83" s="225">
        <v>0</v>
      </c>
      <c r="BB83" s="225">
        <v>0</v>
      </c>
      <c r="BC83" s="225">
        <v>0</v>
      </c>
      <c r="BD83" s="225">
        <v>0</v>
      </c>
      <c r="BE83" s="225">
        <v>0</v>
      </c>
      <c r="BF83" s="225">
        <v>0</v>
      </c>
      <c r="BG83" s="225">
        <v>0</v>
      </c>
      <c r="BH83" s="225">
        <v>0</v>
      </c>
      <c r="BI83" s="225">
        <v>0</v>
      </c>
      <c r="BJ83" s="225">
        <v>0</v>
      </c>
      <c r="BK83" s="218">
        <v>223.6</v>
      </c>
    </row>
    <row r="84" spans="1:63" x14ac:dyDescent="0.2">
      <c r="A84" s="215">
        <v>79</v>
      </c>
      <c r="B84" s="224">
        <v>28.02</v>
      </c>
      <c r="C84" s="225">
        <v>28.02</v>
      </c>
      <c r="D84" s="225">
        <v>28.02</v>
      </c>
      <c r="E84" s="225">
        <v>28.02</v>
      </c>
      <c r="F84" s="225">
        <v>28.02</v>
      </c>
      <c r="G84" s="225">
        <v>28.02</v>
      </c>
      <c r="H84" s="225">
        <v>28.02</v>
      </c>
      <c r="I84" s="225">
        <v>0</v>
      </c>
      <c r="J84" s="225">
        <v>0</v>
      </c>
      <c r="K84" s="225">
        <v>0</v>
      </c>
      <c r="L84" s="225">
        <v>0</v>
      </c>
      <c r="M84" s="225">
        <v>0</v>
      </c>
      <c r="N84" s="225">
        <v>0</v>
      </c>
      <c r="O84" s="225">
        <v>0</v>
      </c>
      <c r="P84" s="225">
        <v>0</v>
      </c>
      <c r="Q84" s="225">
        <v>0</v>
      </c>
      <c r="R84" s="225">
        <v>0</v>
      </c>
      <c r="S84" s="225">
        <v>0</v>
      </c>
      <c r="T84" s="225">
        <v>0</v>
      </c>
      <c r="U84" s="225">
        <v>0</v>
      </c>
      <c r="V84" s="225">
        <v>0</v>
      </c>
      <c r="W84" s="225">
        <v>0</v>
      </c>
      <c r="X84" s="225">
        <v>0</v>
      </c>
      <c r="Y84" s="225">
        <v>0</v>
      </c>
      <c r="Z84" s="225">
        <v>0</v>
      </c>
      <c r="AA84" s="225">
        <v>0</v>
      </c>
      <c r="AB84" s="225">
        <v>0</v>
      </c>
      <c r="AC84" s="225">
        <v>0</v>
      </c>
      <c r="AD84" s="225">
        <v>0</v>
      </c>
      <c r="AE84" s="225">
        <v>0</v>
      </c>
      <c r="AF84" s="225">
        <v>0</v>
      </c>
      <c r="AG84" s="225">
        <v>0</v>
      </c>
      <c r="AH84" s="225">
        <v>0</v>
      </c>
      <c r="AI84" s="225">
        <v>0</v>
      </c>
      <c r="AJ84" s="225">
        <v>0</v>
      </c>
      <c r="AK84" s="225">
        <v>0</v>
      </c>
      <c r="AL84" s="225">
        <v>0</v>
      </c>
      <c r="AM84" s="225">
        <v>0</v>
      </c>
      <c r="AN84" s="225">
        <v>0</v>
      </c>
      <c r="AO84" s="225">
        <v>0</v>
      </c>
      <c r="AP84" s="225">
        <v>0</v>
      </c>
      <c r="AQ84" s="225">
        <v>0</v>
      </c>
      <c r="AR84" s="225">
        <v>0</v>
      </c>
      <c r="AS84" s="225">
        <v>0</v>
      </c>
      <c r="AT84" s="225">
        <v>0</v>
      </c>
      <c r="AU84" s="225">
        <v>0</v>
      </c>
      <c r="AV84" s="225">
        <v>0</v>
      </c>
      <c r="AW84" s="225">
        <v>0</v>
      </c>
      <c r="AX84" s="225">
        <v>0</v>
      </c>
      <c r="AY84" s="225">
        <v>0</v>
      </c>
      <c r="AZ84" s="225">
        <v>0</v>
      </c>
      <c r="BA84" s="225">
        <v>0</v>
      </c>
      <c r="BB84" s="225">
        <v>0</v>
      </c>
      <c r="BC84" s="225">
        <v>0</v>
      </c>
      <c r="BD84" s="225">
        <v>0</v>
      </c>
      <c r="BE84" s="225">
        <v>0</v>
      </c>
      <c r="BF84" s="225">
        <v>0</v>
      </c>
      <c r="BG84" s="225">
        <v>0</v>
      </c>
      <c r="BH84" s="225">
        <v>0</v>
      </c>
      <c r="BI84" s="225">
        <v>0</v>
      </c>
      <c r="BJ84" s="225">
        <v>0</v>
      </c>
      <c r="BK84" s="218">
        <v>196.14</v>
      </c>
    </row>
    <row r="85" spans="1:63" x14ac:dyDescent="0.2">
      <c r="A85" s="215">
        <v>80</v>
      </c>
      <c r="B85" s="224">
        <v>28.09</v>
      </c>
      <c r="C85" s="225">
        <v>28.09</v>
      </c>
      <c r="D85" s="225">
        <v>28.09</v>
      </c>
      <c r="E85" s="225">
        <v>28.09</v>
      </c>
      <c r="F85" s="225">
        <v>28.09</v>
      </c>
      <c r="G85" s="225">
        <v>28.09</v>
      </c>
      <c r="H85" s="225">
        <v>0</v>
      </c>
      <c r="I85" s="225">
        <v>0</v>
      </c>
      <c r="J85" s="225">
        <v>0</v>
      </c>
      <c r="K85" s="225">
        <v>0</v>
      </c>
      <c r="L85" s="225">
        <v>0</v>
      </c>
      <c r="M85" s="225">
        <v>0</v>
      </c>
      <c r="N85" s="225">
        <v>0</v>
      </c>
      <c r="O85" s="225">
        <v>0</v>
      </c>
      <c r="P85" s="225">
        <v>0</v>
      </c>
      <c r="Q85" s="225">
        <v>0</v>
      </c>
      <c r="R85" s="225">
        <v>0</v>
      </c>
      <c r="S85" s="225">
        <v>0</v>
      </c>
      <c r="T85" s="225">
        <v>0</v>
      </c>
      <c r="U85" s="225">
        <v>0</v>
      </c>
      <c r="V85" s="225">
        <v>0</v>
      </c>
      <c r="W85" s="225">
        <v>0</v>
      </c>
      <c r="X85" s="225">
        <v>0</v>
      </c>
      <c r="Y85" s="225">
        <v>0</v>
      </c>
      <c r="Z85" s="225">
        <v>0</v>
      </c>
      <c r="AA85" s="225">
        <v>0</v>
      </c>
      <c r="AB85" s="225">
        <v>0</v>
      </c>
      <c r="AC85" s="225">
        <v>0</v>
      </c>
      <c r="AD85" s="225">
        <v>0</v>
      </c>
      <c r="AE85" s="225">
        <v>0</v>
      </c>
      <c r="AF85" s="225">
        <v>0</v>
      </c>
      <c r="AG85" s="225">
        <v>0</v>
      </c>
      <c r="AH85" s="225">
        <v>0</v>
      </c>
      <c r="AI85" s="225">
        <v>0</v>
      </c>
      <c r="AJ85" s="225">
        <v>0</v>
      </c>
      <c r="AK85" s="225">
        <v>0</v>
      </c>
      <c r="AL85" s="225">
        <v>0</v>
      </c>
      <c r="AM85" s="225">
        <v>0</v>
      </c>
      <c r="AN85" s="225">
        <v>0</v>
      </c>
      <c r="AO85" s="225">
        <v>0</v>
      </c>
      <c r="AP85" s="225">
        <v>0</v>
      </c>
      <c r="AQ85" s="225">
        <v>0</v>
      </c>
      <c r="AR85" s="225">
        <v>0</v>
      </c>
      <c r="AS85" s="225">
        <v>0</v>
      </c>
      <c r="AT85" s="225">
        <v>0</v>
      </c>
      <c r="AU85" s="225">
        <v>0</v>
      </c>
      <c r="AV85" s="225">
        <v>0</v>
      </c>
      <c r="AW85" s="225">
        <v>0</v>
      </c>
      <c r="AX85" s="225">
        <v>0</v>
      </c>
      <c r="AY85" s="225">
        <v>0</v>
      </c>
      <c r="AZ85" s="225">
        <v>0</v>
      </c>
      <c r="BA85" s="225">
        <v>0</v>
      </c>
      <c r="BB85" s="225">
        <v>0</v>
      </c>
      <c r="BC85" s="225">
        <v>0</v>
      </c>
      <c r="BD85" s="225">
        <v>0</v>
      </c>
      <c r="BE85" s="225">
        <v>0</v>
      </c>
      <c r="BF85" s="225">
        <v>0</v>
      </c>
      <c r="BG85" s="225">
        <v>0</v>
      </c>
      <c r="BH85" s="225">
        <v>0</v>
      </c>
      <c r="BI85" s="225">
        <v>0</v>
      </c>
      <c r="BJ85" s="225">
        <v>0</v>
      </c>
      <c r="BK85" s="218">
        <v>168.54</v>
      </c>
    </row>
    <row r="86" spans="1:63" x14ac:dyDescent="0.2">
      <c r="A86" s="215">
        <v>81</v>
      </c>
      <c r="B86" s="224">
        <v>28.16</v>
      </c>
      <c r="C86" s="225">
        <v>28.16</v>
      </c>
      <c r="D86" s="225">
        <v>28.16</v>
      </c>
      <c r="E86" s="225">
        <v>28.16</v>
      </c>
      <c r="F86" s="225">
        <v>28.16</v>
      </c>
      <c r="G86" s="225">
        <v>0</v>
      </c>
      <c r="H86" s="225">
        <v>0</v>
      </c>
      <c r="I86" s="225">
        <v>0</v>
      </c>
      <c r="J86" s="225">
        <v>0</v>
      </c>
      <c r="K86" s="225">
        <v>0</v>
      </c>
      <c r="L86" s="225">
        <v>0</v>
      </c>
      <c r="M86" s="225">
        <v>0</v>
      </c>
      <c r="N86" s="225">
        <v>0</v>
      </c>
      <c r="O86" s="225">
        <v>0</v>
      </c>
      <c r="P86" s="225">
        <v>0</v>
      </c>
      <c r="Q86" s="225">
        <v>0</v>
      </c>
      <c r="R86" s="225">
        <v>0</v>
      </c>
      <c r="S86" s="225">
        <v>0</v>
      </c>
      <c r="T86" s="225">
        <v>0</v>
      </c>
      <c r="U86" s="225">
        <v>0</v>
      </c>
      <c r="V86" s="225">
        <v>0</v>
      </c>
      <c r="W86" s="225">
        <v>0</v>
      </c>
      <c r="X86" s="225">
        <v>0</v>
      </c>
      <c r="Y86" s="225">
        <v>0</v>
      </c>
      <c r="Z86" s="225">
        <v>0</v>
      </c>
      <c r="AA86" s="225">
        <v>0</v>
      </c>
      <c r="AB86" s="225">
        <v>0</v>
      </c>
      <c r="AC86" s="225">
        <v>0</v>
      </c>
      <c r="AD86" s="225">
        <v>0</v>
      </c>
      <c r="AE86" s="225">
        <v>0</v>
      </c>
      <c r="AF86" s="225">
        <v>0</v>
      </c>
      <c r="AG86" s="225">
        <v>0</v>
      </c>
      <c r="AH86" s="225">
        <v>0</v>
      </c>
      <c r="AI86" s="225">
        <v>0</v>
      </c>
      <c r="AJ86" s="225">
        <v>0</v>
      </c>
      <c r="AK86" s="225">
        <v>0</v>
      </c>
      <c r="AL86" s="225">
        <v>0</v>
      </c>
      <c r="AM86" s="225">
        <v>0</v>
      </c>
      <c r="AN86" s="225">
        <v>0</v>
      </c>
      <c r="AO86" s="225">
        <v>0</v>
      </c>
      <c r="AP86" s="225">
        <v>0</v>
      </c>
      <c r="AQ86" s="225">
        <v>0</v>
      </c>
      <c r="AR86" s="225">
        <v>0</v>
      </c>
      <c r="AS86" s="225">
        <v>0</v>
      </c>
      <c r="AT86" s="225">
        <v>0</v>
      </c>
      <c r="AU86" s="225">
        <v>0</v>
      </c>
      <c r="AV86" s="225">
        <v>0</v>
      </c>
      <c r="AW86" s="225">
        <v>0</v>
      </c>
      <c r="AX86" s="225">
        <v>0</v>
      </c>
      <c r="AY86" s="225">
        <v>0</v>
      </c>
      <c r="AZ86" s="225">
        <v>0</v>
      </c>
      <c r="BA86" s="225">
        <v>0</v>
      </c>
      <c r="BB86" s="225">
        <v>0</v>
      </c>
      <c r="BC86" s="225">
        <v>0</v>
      </c>
      <c r="BD86" s="225">
        <v>0</v>
      </c>
      <c r="BE86" s="225">
        <v>0</v>
      </c>
      <c r="BF86" s="225">
        <v>0</v>
      </c>
      <c r="BG86" s="225">
        <v>0</v>
      </c>
      <c r="BH86" s="225">
        <v>0</v>
      </c>
      <c r="BI86" s="225">
        <v>0</v>
      </c>
      <c r="BJ86" s="225">
        <v>0</v>
      </c>
      <c r="BK86" s="218">
        <v>140.80000000000001</v>
      </c>
    </row>
    <row r="87" spans="1:63" x14ac:dyDescent="0.2">
      <c r="A87" s="215">
        <v>82</v>
      </c>
      <c r="B87" s="224">
        <v>28.22</v>
      </c>
      <c r="C87" s="225">
        <v>28.22</v>
      </c>
      <c r="D87" s="225">
        <v>28.22</v>
      </c>
      <c r="E87" s="225">
        <v>28.22</v>
      </c>
      <c r="F87" s="225">
        <v>0</v>
      </c>
      <c r="G87" s="225">
        <v>0</v>
      </c>
      <c r="H87" s="225">
        <v>0</v>
      </c>
      <c r="I87" s="225">
        <v>0</v>
      </c>
      <c r="J87" s="225">
        <v>0</v>
      </c>
      <c r="K87" s="225">
        <v>0</v>
      </c>
      <c r="L87" s="225">
        <v>0</v>
      </c>
      <c r="M87" s="225">
        <v>0</v>
      </c>
      <c r="N87" s="225">
        <v>0</v>
      </c>
      <c r="O87" s="225">
        <v>0</v>
      </c>
      <c r="P87" s="225">
        <v>0</v>
      </c>
      <c r="Q87" s="225">
        <v>0</v>
      </c>
      <c r="R87" s="225">
        <v>0</v>
      </c>
      <c r="S87" s="225">
        <v>0</v>
      </c>
      <c r="T87" s="225">
        <v>0</v>
      </c>
      <c r="U87" s="225">
        <v>0</v>
      </c>
      <c r="V87" s="225">
        <v>0</v>
      </c>
      <c r="W87" s="225">
        <v>0</v>
      </c>
      <c r="X87" s="225">
        <v>0</v>
      </c>
      <c r="Y87" s="225">
        <v>0</v>
      </c>
      <c r="Z87" s="225">
        <v>0</v>
      </c>
      <c r="AA87" s="225">
        <v>0</v>
      </c>
      <c r="AB87" s="225">
        <v>0</v>
      </c>
      <c r="AC87" s="225">
        <v>0</v>
      </c>
      <c r="AD87" s="225">
        <v>0</v>
      </c>
      <c r="AE87" s="225">
        <v>0</v>
      </c>
      <c r="AF87" s="225">
        <v>0</v>
      </c>
      <c r="AG87" s="225">
        <v>0</v>
      </c>
      <c r="AH87" s="225">
        <v>0</v>
      </c>
      <c r="AI87" s="225">
        <v>0</v>
      </c>
      <c r="AJ87" s="225">
        <v>0</v>
      </c>
      <c r="AK87" s="225">
        <v>0</v>
      </c>
      <c r="AL87" s="225">
        <v>0</v>
      </c>
      <c r="AM87" s="225">
        <v>0</v>
      </c>
      <c r="AN87" s="225">
        <v>0</v>
      </c>
      <c r="AO87" s="225">
        <v>0</v>
      </c>
      <c r="AP87" s="225">
        <v>0</v>
      </c>
      <c r="AQ87" s="225">
        <v>0</v>
      </c>
      <c r="AR87" s="225">
        <v>0</v>
      </c>
      <c r="AS87" s="225">
        <v>0</v>
      </c>
      <c r="AT87" s="225">
        <v>0</v>
      </c>
      <c r="AU87" s="225">
        <v>0</v>
      </c>
      <c r="AV87" s="225">
        <v>0</v>
      </c>
      <c r="AW87" s="225">
        <v>0</v>
      </c>
      <c r="AX87" s="225">
        <v>0</v>
      </c>
      <c r="AY87" s="225">
        <v>0</v>
      </c>
      <c r="AZ87" s="225">
        <v>0</v>
      </c>
      <c r="BA87" s="225">
        <v>0</v>
      </c>
      <c r="BB87" s="225">
        <v>0</v>
      </c>
      <c r="BC87" s="225">
        <v>0</v>
      </c>
      <c r="BD87" s="225">
        <v>0</v>
      </c>
      <c r="BE87" s="225">
        <v>0</v>
      </c>
      <c r="BF87" s="225">
        <v>0</v>
      </c>
      <c r="BG87" s="225">
        <v>0</v>
      </c>
      <c r="BH87" s="225">
        <v>0</v>
      </c>
      <c r="BI87" s="225">
        <v>0</v>
      </c>
      <c r="BJ87" s="225">
        <v>0</v>
      </c>
      <c r="BK87" s="218">
        <v>112.88</v>
      </c>
    </row>
    <row r="88" spans="1:63" x14ac:dyDescent="0.2">
      <c r="A88" s="215">
        <v>83</v>
      </c>
      <c r="B88" s="224">
        <v>28.29</v>
      </c>
      <c r="C88" s="225">
        <v>28.29</v>
      </c>
      <c r="D88" s="225">
        <v>28.29</v>
      </c>
      <c r="E88" s="225">
        <v>0</v>
      </c>
      <c r="F88" s="225">
        <v>0</v>
      </c>
      <c r="G88" s="225">
        <v>0</v>
      </c>
      <c r="H88" s="225">
        <v>0</v>
      </c>
      <c r="I88" s="225">
        <v>0</v>
      </c>
      <c r="J88" s="225">
        <v>0</v>
      </c>
      <c r="K88" s="225">
        <v>0</v>
      </c>
      <c r="L88" s="225">
        <v>0</v>
      </c>
      <c r="M88" s="225">
        <v>0</v>
      </c>
      <c r="N88" s="225">
        <v>0</v>
      </c>
      <c r="O88" s="225">
        <v>0</v>
      </c>
      <c r="P88" s="225">
        <v>0</v>
      </c>
      <c r="Q88" s="225">
        <v>0</v>
      </c>
      <c r="R88" s="225">
        <v>0</v>
      </c>
      <c r="S88" s="225">
        <v>0</v>
      </c>
      <c r="T88" s="225">
        <v>0</v>
      </c>
      <c r="U88" s="225">
        <v>0</v>
      </c>
      <c r="V88" s="225">
        <v>0</v>
      </c>
      <c r="W88" s="225">
        <v>0</v>
      </c>
      <c r="X88" s="225">
        <v>0</v>
      </c>
      <c r="Y88" s="225">
        <v>0</v>
      </c>
      <c r="Z88" s="225">
        <v>0</v>
      </c>
      <c r="AA88" s="225">
        <v>0</v>
      </c>
      <c r="AB88" s="225">
        <v>0</v>
      </c>
      <c r="AC88" s="225">
        <v>0</v>
      </c>
      <c r="AD88" s="225">
        <v>0</v>
      </c>
      <c r="AE88" s="225">
        <v>0</v>
      </c>
      <c r="AF88" s="225">
        <v>0</v>
      </c>
      <c r="AG88" s="225">
        <v>0</v>
      </c>
      <c r="AH88" s="225">
        <v>0</v>
      </c>
      <c r="AI88" s="225">
        <v>0</v>
      </c>
      <c r="AJ88" s="225">
        <v>0</v>
      </c>
      <c r="AK88" s="225">
        <v>0</v>
      </c>
      <c r="AL88" s="225">
        <v>0</v>
      </c>
      <c r="AM88" s="225">
        <v>0</v>
      </c>
      <c r="AN88" s="225">
        <v>0</v>
      </c>
      <c r="AO88" s="225">
        <v>0</v>
      </c>
      <c r="AP88" s="225">
        <v>0</v>
      </c>
      <c r="AQ88" s="225">
        <v>0</v>
      </c>
      <c r="AR88" s="225">
        <v>0</v>
      </c>
      <c r="AS88" s="225">
        <v>0</v>
      </c>
      <c r="AT88" s="225">
        <v>0</v>
      </c>
      <c r="AU88" s="225">
        <v>0</v>
      </c>
      <c r="AV88" s="225">
        <v>0</v>
      </c>
      <c r="AW88" s="225">
        <v>0</v>
      </c>
      <c r="AX88" s="225">
        <v>0</v>
      </c>
      <c r="AY88" s="225">
        <v>0</v>
      </c>
      <c r="AZ88" s="225">
        <v>0</v>
      </c>
      <c r="BA88" s="225">
        <v>0</v>
      </c>
      <c r="BB88" s="225">
        <v>0</v>
      </c>
      <c r="BC88" s="225">
        <v>0</v>
      </c>
      <c r="BD88" s="225">
        <v>0</v>
      </c>
      <c r="BE88" s="225">
        <v>0</v>
      </c>
      <c r="BF88" s="225">
        <v>0</v>
      </c>
      <c r="BG88" s="225">
        <v>0</v>
      </c>
      <c r="BH88" s="225">
        <v>0</v>
      </c>
      <c r="BI88" s="225">
        <v>0</v>
      </c>
      <c r="BJ88" s="225">
        <v>0</v>
      </c>
      <c r="BK88" s="218">
        <v>84.87</v>
      </c>
    </row>
    <row r="89" spans="1:63" x14ac:dyDescent="0.2">
      <c r="A89" s="215">
        <v>84</v>
      </c>
      <c r="B89" s="224">
        <v>28.36</v>
      </c>
      <c r="C89" s="225">
        <v>28.36</v>
      </c>
      <c r="D89" s="225">
        <v>0</v>
      </c>
      <c r="E89" s="225">
        <v>0</v>
      </c>
      <c r="F89" s="225">
        <v>0</v>
      </c>
      <c r="G89" s="225">
        <v>0</v>
      </c>
      <c r="H89" s="225">
        <v>0</v>
      </c>
      <c r="I89" s="225">
        <v>0</v>
      </c>
      <c r="J89" s="225">
        <v>0</v>
      </c>
      <c r="K89" s="225">
        <v>0</v>
      </c>
      <c r="L89" s="225">
        <v>0</v>
      </c>
      <c r="M89" s="225">
        <v>0</v>
      </c>
      <c r="N89" s="225">
        <v>0</v>
      </c>
      <c r="O89" s="225">
        <v>0</v>
      </c>
      <c r="P89" s="225">
        <v>0</v>
      </c>
      <c r="Q89" s="225">
        <v>0</v>
      </c>
      <c r="R89" s="225">
        <v>0</v>
      </c>
      <c r="S89" s="225">
        <v>0</v>
      </c>
      <c r="T89" s="225">
        <v>0</v>
      </c>
      <c r="U89" s="225">
        <v>0</v>
      </c>
      <c r="V89" s="225">
        <v>0</v>
      </c>
      <c r="W89" s="225">
        <v>0</v>
      </c>
      <c r="X89" s="225">
        <v>0</v>
      </c>
      <c r="Y89" s="225">
        <v>0</v>
      </c>
      <c r="Z89" s="225">
        <v>0</v>
      </c>
      <c r="AA89" s="225">
        <v>0</v>
      </c>
      <c r="AB89" s="225">
        <v>0</v>
      </c>
      <c r="AC89" s="225">
        <v>0</v>
      </c>
      <c r="AD89" s="225">
        <v>0</v>
      </c>
      <c r="AE89" s="225">
        <v>0</v>
      </c>
      <c r="AF89" s="225">
        <v>0</v>
      </c>
      <c r="AG89" s="225">
        <v>0</v>
      </c>
      <c r="AH89" s="225">
        <v>0</v>
      </c>
      <c r="AI89" s="225">
        <v>0</v>
      </c>
      <c r="AJ89" s="225">
        <v>0</v>
      </c>
      <c r="AK89" s="225">
        <v>0</v>
      </c>
      <c r="AL89" s="225">
        <v>0</v>
      </c>
      <c r="AM89" s="225">
        <v>0</v>
      </c>
      <c r="AN89" s="225">
        <v>0</v>
      </c>
      <c r="AO89" s="225">
        <v>0</v>
      </c>
      <c r="AP89" s="225">
        <v>0</v>
      </c>
      <c r="AQ89" s="225">
        <v>0</v>
      </c>
      <c r="AR89" s="225">
        <v>0</v>
      </c>
      <c r="AS89" s="225">
        <v>0</v>
      </c>
      <c r="AT89" s="225">
        <v>0</v>
      </c>
      <c r="AU89" s="225">
        <v>0</v>
      </c>
      <c r="AV89" s="225">
        <v>0</v>
      </c>
      <c r="AW89" s="225">
        <v>0</v>
      </c>
      <c r="AX89" s="225">
        <v>0</v>
      </c>
      <c r="AY89" s="225">
        <v>0</v>
      </c>
      <c r="AZ89" s="225">
        <v>0</v>
      </c>
      <c r="BA89" s="225">
        <v>0</v>
      </c>
      <c r="BB89" s="225">
        <v>0</v>
      </c>
      <c r="BC89" s="225">
        <v>0</v>
      </c>
      <c r="BD89" s="225">
        <v>0</v>
      </c>
      <c r="BE89" s="225">
        <v>0</v>
      </c>
      <c r="BF89" s="225">
        <v>0</v>
      </c>
      <c r="BG89" s="225">
        <v>0</v>
      </c>
      <c r="BH89" s="225">
        <v>0</v>
      </c>
      <c r="BI89" s="225">
        <v>0</v>
      </c>
      <c r="BJ89" s="225">
        <v>0</v>
      </c>
      <c r="BK89" s="218">
        <v>56.72</v>
      </c>
    </row>
    <row r="90" spans="1:63" x14ac:dyDescent="0.2">
      <c r="A90" s="215">
        <v>85</v>
      </c>
      <c r="B90" s="224">
        <v>28.43</v>
      </c>
      <c r="C90" s="225">
        <v>0</v>
      </c>
      <c r="D90" s="225">
        <v>0</v>
      </c>
      <c r="E90" s="225">
        <v>0</v>
      </c>
      <c r="F90" s="225">
        <v>0</v>
      </c>
      <c r="G90" s="225">
        <v>0</v>
      </c>
      <c r="H90" s="225">
        <v>0</v>
      </c>
      <c r="I90" s="225">
        <v>0</v>
      </c>
      <c r="J90" s="225">
        <v>0</v>
      </c>
      <c r="K90" s="225">
        <v>0</v>
      </c>
      <c r="L90" s="225">
        <v>0</v>
      </c>
      <c r="M90" s="225">
        <v>0</v>
      </c>
      <c r="N90" s="225">
        <v>0</v>
      </c>
      <c r="O90" s="225">
        <v>0</v>
      </c>
      <c r="P90" s="225">
        <v>0</v>
      </c>
      <c r="Q90" s="225">
        <v>0</v>
      </c>
      <c r="R90" s="225">
        <v>0</v>
      </c>
      <c r="S90" s="225">
        <v>0</v>
      </c>
      <c r="T90" s="225">
        <v>0</v>
      </c>
      <c r="U90" s="225">
        <v>0</v>
      </c>
      <c r="V90" s="225">
        <v>0</v>
      </c>
      <c r="W90" s="225">
        <v>0</v>
      </c>
      <c r="X90" s="225">
        <v>0</v>
      </c>
      <c r="Y90" s="225">
        <v>0</v>
      </c>
      <c r="Z90" s="225">
        <v>0</v>
      </c>
      <c r="AA90" s="225">
        <v>0</v>
      </c>
      <c r="AB90" s="225">
        <v>0</v>
      </c>
      <c r="AC90" s="225">
        <v>0</v>
      </c>
      <c r="AD90" s="225">
        <v>0</v>
      </c>
      <c r="AE90" s="225">
        <v>0</v>
      </c>
      <c r="AF90" s="225">
        <v>0</v>
      </c>
      <c r="AG90" s="225">
        <v>0</v>
      </c>
      <c r="AH90" s="225">
        <v>0</v>
      </c>
      <c r="AI90" s="225">
        <v>0</v>
      </c>
      <c r="AJ90" s="225">
        <v>0</v>
      </c>
      <c r="AK90" s="225">
        <v>0</v>
      </c>
      <c r="AL90" s="225">
        <v>0</v>
      </c>
      <c r="AM90" s="225">
        <v>0</v>
      </c>
      <c r="AN90" s="225">
        <v>0</v>
      </c>
      <c r="AO90" s="225">
        <v>0</v>
      </c>
      <c r="AP90" s="225">
        <v>0</v>
      </c>
      <c r="AQ90" s="225">
        <v>0</v>
      </c>
      <c r="AR90" s="225">
        <v>0</v>
      </c>
      <c r="AS90" s="225">
        <v>0</v>
      </c>
      <c r="AT90" s="225">
        <v>0</v>
      </c>
      <c r="AU90" s="225">
        <v>0</v>
      </c>
      <c r="AV90" s="225">
        <v>0</v>
      </c>
      <c r="AW90" s="225">
        <v>0</v>
      </c>
      <c r="AX90" s="225">
        <v>0</v>
      </c>
      <c r="AY90" s="225">
        <v>0</v>
      </c>
      <c r="AZ90" s="225">
        <v>0</v>
      </c>
      <c r="BA90" s="225">
        <v>0</v>
      </c>
      <c r="BB90" s="225">
        <v>0</v>
      </c>
      <c r="BC90" s="225">
        <v>0</v>
      </c>
      <c r="BD90" s="225">
        <v>0</v>
      </c>
      <c r="BE90" s="225">
        <v>0</v>
      </c>
      <c r="BF90" s="225">
        <v>0</v>
      </c>
      <c r="BG90" s="225">
        <v>0</v>
      </c>
      <c r="BH90" s="225">
        <v>0</v>
      </c>
      <c r="BI90" s="225">
        <v>0</v>
      </c>
      <c r="BJ90" s="225">
        <v>0</v>
      </c>
      <c r="BK90" s="218">
        <v>28.43</v>
      </c>
    </row>
    <row r="91" spans="1:63" x14ac:dyDescent="0.2">
      <c r="A91" s="219" t="s">
        <v>25</v>
      </c>
      <c r="B91" s="226">
        <v>1707.24</v>
      </c>
      <c r="C91" s="227">
        <v>1678.81</v>
      </c>
      <c r="D91" s="227">
        <v>1650.45</v>
      </c>
      <c r="E91" s="227">
        <v>1622.16</v>
      </c>
      <c r="F91" s="227">
        <v>1593.94</v>
      </c>
      <c r="G91" s="227">
        <v>1565.78</v>
      </c>
      <c r="H91" s="227">
        <v>1537.69</v>
      </c>
      <c r="I91" s="227">
        <v>1509.67</v>
      </c>
      <c r="J91" s="227">
        <v>1481.72</v>
      </c>
      <c r="K91" s="227">
        <v>1453.83</v>
      </c>
      <c r="L91" s="227">
        <v>1426.01</v>
      </c>
      <c r="M91" s="227">
        <v>1399.51</v>
      </c>
      <c r="N91" s="227">
        <v>1373.08</v>
      </c>
      <c r="O91" s="227">
        <v>1346.71</v>
      </c>
      <c r="P91" s="227">
        <v>1320.41</v>
      </c>
      <c r="Q91" s="227">
        <v>1294.18</v>
      </c>
      <c r="R91" s="227">
        <v>1276.31</v>
      </c>
      <c r="S91" s="227">
        <v>1258.23</v>
      </c>
      <c r="T91" s="227">
        <v>1240.02</v>
      </c>
      <c r="U91" s="227">
        <v>1221.68</v>
      </c>
      <c r="V91" s="227">
        <v>1203.08</v>
      </c>
      <c r="W91" s="227">
        <v>1184.3399999999999</v>
      </c>
      <c r="X91" s="227">
        <v>1165.46</v>
      </c>
      <c r="Y91" s="227">
        <v>1146.4000000000001</v>
      </c>
      <c r="Z91" s="227">
        <v>1127.1500000000001</v>
      </c>
      <c r="AA91" s="227">
        <v>1107.75</v>
      </c>
      <c r="AB91" s="227">
        <v>1088.21</v>
      </c>
      <c r="AC91" s="227">
        <v>1068.42</v>
      </c>
      <c r="AD91" s="227">
        <v>1048.53</v>
      </c>
      <c r="AE91" s="227">
        <v>1028.46</v>
      </c>
      <c r="AF91" s="227">
        <v>1008.21</v>
      </c>
      <c r="AG91" s="227">
        <v>987.77</v>
      </c>
      <c r="AH91" s="227">
        <v>967.18</v>
      </c>
      <c r="AI91" s="227">
        <v>946.42</v>
      </c>
      <c r="AJ91" s="227">
        <v>925.49</v>
      </c>
      <c r="AK91" s="227">
        <v>904.36</v>
      </c>
      <c r="AL91" s="227">
        <v>883.23</v>
      </c>
      <c r="AM91" s="227">
        <v>861.88</v>
      </c>
      <c r="AN91" s="227">
        <v>840.36</v>
      </c>
      <c r="AO91" s="227">
        <v>818.66</v>
      </c>
      <c r="AP91" s="227">
        <v>796.81</v>
      </c>
      <c r="AQ91" s="227">
        <v>774.8</v>
      </c>
      <c r="AR91" s="227">
        <v>752.61</v>
      </c>
      <c r="AS91" s="227">
        <v>730.26</v>
      </c>
      <c r="AT91" s="227">
        <v>707.73</v>
      </c>
      <c r="AU91" s="227">
        <v>685.01</v>
      </c>
      <c r="AV91" s="227">
        <v>662.16</v>
      </c>
      <c r="AW91" s="227">
        <v>639.15</v>
      </c>
      <c r="AX91" s="227">
        <v>615.96</v>
      </c>
      <c r="AY91" s="227">
        <v>592.59</v>
      </c>
      <c r="AZ91" s="227">
        <v>567.91999999999996</v>
      </c>
      <c r="BA91" s="227">
        <v>543.16999999999996</v>
      </c>
      <c r="BB91" s="227">
        <v>518.33000000000004</v>
      </c>
      <c r="BC91" s="227">
        <v>493.42</v>
      </c>
      <c r="BD91" s="227">
        <v>468.51</v>
      </c>
      <c r="BE91" s="227">
        <v>443.51</v>
      </c>
      <c r="BF91" s="227">
        <v>418.44</v>
      </c>
      <c r="BG91" s="227">
        <v>393.27</v>
      </c>
      <c r="BH91" s="227">
        <v>368.05</v>
      </c>
      <c r="BI91" s="227">
        <v>342.78</v>
      </c>
      <c r="BJ91" s="227">
        <v>317.44</v>
      </c>
      <c r="BK91" s="221">
        <v>61100.71</v>
      </c>
    </row>
    <row r="92" spans="1:63" x14ac:dyDescent="0.2">
      <c r="B92" s="205">
        <f t="shared" ref="B92:AG92" si="0">85-B5</f>
        <v>85</v>
      </c>
      <c r="C92" s="205">
        <f t="shared" si="0"/>
        <v>84</v>
      </c>
      <c r="D92" s="205">
        <f t="shared" si="0"/>
        <v>83</v>
      </c>
      <c r="E92" s="205">
        <f t="shared" si="0"/>
        <v>82</v>
      </c>
      <c r="F92" s="205">
        <f t="shared" si="0"/>
        <v>81</v>
      </c>
      <c r="G92" s="205">
        <f t="shared" si="0"/>
        <v>80</v>
      </c>
      <c r="H92" s="205">
        <f t="shared" si="0"/>
        <v>79</v>
      </c>
      <c r="I92" s="205">
        <f t="shared" si="0"/>
        <v>78</v>
      </c>
      <c r="J92" s="205">
        <f t="shared" si="0"/>
        <v>77</v>
      </c>
      <c r="K92" s="205">
        <f t="shared" si="0"/>
        <v>76</v>
      </c>
      <c r="L92" s="205">
        <f t="shared" si="0"/>
        <v>75</v>
      </c>
      <c r="M92" s="205">
        <f t="shared" si="0"/>
        <v>74</v>
      </c>
      <c r="N92" s="205">
        <f t="shared" si="0"/>
        <v>73</v>
      </c>
      <c r="O92" s="205">
        <f t="shared" si="0"/>
        <v>72</v>
      </c>
      <c r="P92" s="205">
        <f t="shared" si="0"/>
        <v>71</v>
      </c>
      <c r="Q92" s="205">
        <f t="shared" si="0"/>
        <v>70</v>
      </c>
      <c r="R92" s="205">
        <f t="shared" si="0"/>
        <v>69</v>
      </c>
      <c r="S92" s="205">
        <f t="shared" si="0"/>
        <v>68</v>
      </c>
      <c r="T92" s="205">
        <f t="shared" si="0"/>
        <v>67</v>
      </c>
      <c r="U92" s="205">
        <f t="shared" si="0"/>
        <v>66</v>
      </c>
      <c r="V92" s="205">
        <f t="shared" si="0"/>
        <v>65</v>
      </c>
      <c r="W92" s="205">
        <f t="shared" si="0"/>
        <v>64</v>
      </c>
      <c r="X92" s="205">
        <f t="shared" si="0"/>
        <v>63</v>
      </c>
      <c r="Y92" s="205">
        <f t="shared" si="0"/>
        <v>62</v>
      </c>
      <c r="Z92" s="205">
        <f t="shared" si="0"/>
        <v>61</v>
      </c>
      <c r="AA92" s="205">
        <f t="shared" si="0"/>
        <v>60</v>
      </c>
      <c r="AB92" s="205">
        <f t="shared" si="0"/>
        <v>59</v>
      </c>
      <c r="AC92" s="205">
        <f t="shared" si="0"/>
        <v>58</v>
      </c>
      <c r="AD92" s="205">
        <f t="shared" si="0"/>
        <v>57</v>
      </c>
      <c r="AE92" s="205">
        <f t="shared" si="0"/>
        <v>56</v>
      </c>
      <c r="AF92" s="205">
        <f t="shared" si="0"/>
        <v>55</v>
      </c>
      <c r="AG92" s="205">
        <f t="shared" si="0"/>
        <v>54</v>
      </c>
      <c r="AH92" s="205">
        <f t="shared" ref="AH92:BJ92" si="1">85-AH5</f>
        <v>53</v>
      </c>
      <c r="AI92" s="205">
        <f t="shared" si="1"/>
        <v>52</v>
      </c>
      <c r="AJ92" s="205">
        <f t="shared" si="1"/>
        <v>51</v>
      </c>
      <c r="AK92" s="205">
        <f t="shared" si="1"/>
        <v>50</v>
      </c>
      <c r="AL92" s="205">
        <f t="shared" si="1"/>
        <v>49</v>
      </c>
      <c r="AM92" s="205">
        <f t="shared" si="1"/>
        <v>48</v>
      </c>
      <c r="AN92" s="205">
        <f t="shared" si="1"/>
        <v>47</v>
      </c>
      <c r="AO92" s="205">
        <f t="shared" si="1"/>
        <v>46</v>
      </c>
      <c r="AP92" s="205">
        <f t="shared" si="1"/>
        <v>45</v>
      </c>
      <c r="AQ92" s="205">
        <f t="shared" si="1"/>
        <v>44</v>
      </c>
      <c r="AR92" s="205">
        <f t="shared" si="1"/>
        <v>43</v>
      </c>
      <c r="AS92" s="205">
        <f t="shared" si="1"/>
        <v>42</v>
      </c>
      <c r="AT92" s="205">
        <f t="shared" si="1"/>
        <v>41</v>
      </c>
      <c r="AU92" s="205">
        <f t="shared" si="1"/>
        <v>40</v>
      </c>
      <c r="AV92" s="205">
        <f t="shared" si="1"/>
        <v>39</v>
      </c>
      <c r="AW92" s="205">
        <f t="shared" si="1"/>
        <v>38</v>
      </c>
      <c r="AX92" s="205">
        <f t="shared" si="1"/>
        <v>37</v>
      </c>
      <c r="AY92" s="205">
        <f t="shared" si="1"/>
        <v>36</v>
      </c>
      <c r="AZ92" s="205">
        <f t="shared" si="1"/>
        <v>35</v>
      </c>
      <c r="BA92" s="205">
        <f t="shared" si="1"/>
        <v>34</v>
      </c>
      <c r="BB92" s="205">
        <f t="shared" si="1"/>
        <v>33</v>
      </c>
      <c r="BC92" s="205">
        <f t="shared" si="1"/>
        <v>32</v>
      </c>
      <c r="BD92" s="205">
        <f t="shared" si="1"/>
        <v>31</v>
      </c>
      <c r="BE92" s="205">
        <f t="shared" si="1"/>
        <v>30</v>
      </c>
      <c r="BF92" s="205">
        <f t="shared" si="1"/>
        <v>29</v>
      </c>
      <c r="BG92" s="205">
        <f t="shared" si="1"/>
        <v>28</v>
      </c>
      <c r="BH92" s="205">
        <f t="shared" si="1"/>
        <v>27</v>
      </c>
      <c r="BI92" s="205">
        <f t="shared" si="1"/>
        <v>26</v>
      </c>
      <c r="BJ92" s="205">
        <f t="shared" si="1"/>
        <v>25</v>
      </c>
    </row>
    <row r="93" spans="1:63" x14ac:dyDescent="0.2">
      <c r="B93" s="205">
        <v>0</v>
      </c>
      <c r="C93" s="205">
        <v>1</v>
      </c>
      <c r="D93" s="205">
        <v>2</v>
      </c>
      <c r="E93" s="205">
        <v>3</v>
      </c>
      <c r="F93" s="205">
        <v>4</v>
      </c>
      <c r="G93" s="205">
        <v>5</v>
      </c>
      <c r="H93" s="205">
        <v>6</v>
      </c>
      <c r="I93" s="205">
        <v>7</v>
      </c>
      <c r="J93" s="205">
        <v>8</v>
      </c>
      <c r="K93" s="205">
        <v>9</v>
      </c>
      <c r="L93" s="205">
        <v>10</v>
      </c>
      <c r="M93" s="205">
        <v>11</v>
      </c>
      <c r="N93" s="205">
        <v>12</v>
      </c>
      <c r="O93" s="205">
        <v>13</v>
      </c>
      <c r="P93" s="205">
        <v>14</v>
      </c>
      <c r="Q93" s="205">
        <v>15</v>
      </c>
      <c r="R93" s="205">
        <v>16</v>
      </c>
      <c r="S93" s="205">
        <v>17</v>
      </c>
      <c r="T93" s="205">
        <v>18</v>
      </c>
      <c r="U93" s="205">
        <v>19</v>
      </c>
      <c r="V93" s="205">
        <v>20</v>
      </c>
      <c r="W93" s="205">
        <v>21</v>
      </c>
      <c r="X93" s="205">
        <v>22</v>
      </c>
      <c r="Y93" s="205">
        <v>23</v>
      </c>
      <c r="Z93" s="205">
        <v>24</v>
      </c>
      <c r="AA93" s="205">
        <v>25</v>
      </c>
      <c r="AB93" s="205">
        <v>26</v>
      </c>
      <c r="AC93" s="205">
        <v>27</v>
      </c>
      <c r="AD93" s="205">
        <v>28</v>
      </c>
      <c r="AE93" s="205">
        <v>29</v>
      </c>
      <c r="AF93" s="205">
        <v>30</v>
      </c>
      <c r="AG93" s="205">
        <v>31</v>
      </c>
      <c r="AH93" s="205">
        <v>32</v>
      </c>
      <c r="AI93" s="205">
        <v>33</v>
      </c>
      <c r="AJ93" s="205">
        <v>34</v>
      </c>
      <c r="AK93" s="205">
        <v>35</v>
      </c>
      <c r="AL93" s="205">
        <v>36</v>
      </c>
      <c r="AM93" s="205">
        <v>37</v>
      </c>
      <c r="AN93" s="205">
        <v>38</v>
      </c>
      <c r="AO93" s="205">
        <v>39</v>
      </c>
      <c r="AP93" s="205">
        <v>40</v>
      </c>
      <c r="AQ93" s="205">
        <v>41</v>
      </c>
      <c r="AR93" s="205">
        <v>42</v>
      </c>
      <c r="AS93" s="205">
        <v>43</v>
      </c>
      <c r="AT93" s="205">
        <v>44</v>
      </c>
      <c r="AU93" s="205">
        <v>45</v>
      </c>
      <c r="AV93" s="205">
        <v>46</v>
      </c>
      <c r="AW93" s="205">
        <v>47</v>
      </c>
      <c r="AX93" s="205">
        <v>48</v>
      </c>
      <c r="AY93" s="205">
        <v>49</v>
      </c>
      <c r="AZ93" s="205">
        <v>50</v>
      </c>
      <c r="BA93" s="205">
        <v>51</v>
      </c>
      <c r="BB93" s="205">
        <v>52</v>
      </c>
      <c r="BC93" s="205">
        <v>53</v>
      </c>
      <c r="BD93" s="205">
        <v>54</v>
      </c>
      <c r="BE93" s="205">
        <v>55</v>
      </c>
      <c r="BF93" s="205">
        <v>56</v>
      </c>
      <c r="BG93" s="205">
        <v>57</v>
      </c>
      <c r="BH93" s="205">
        <v>58</v>
      </c>
      <c r="BI93" s="205">
        <v>59</v>
      </c>
      <c r="BJ93" s="205">
        <v>60</v>
      </c>
    </row>
    <row r="94" spans="1:63" x14ac:dyDescent="0.2">
      <c r="B94" s="205">
        <f t="shared" ref="B94:AG94" si="2">INDEX($A$5:$BJ$90,MATCH(B92,$A$5:$A$90,),MATCH(B93,$A$5:$BJ$5,))</f>
        <v>28.43</v>
      </c>
      <c r="C94" s="205">
        <f t="shared" si="2"/>
        <v>28.36</v>
      </c>
      <c r="D94" s="205">
        <f t="shared" si="2"/>
        <v>28.29</v>
      </c>
      <c r="E94" s="205">
        <f t="shared" si="2"/>
        <v>28.22</v>
      </c>
      <c r="F94" s="205">
        <f t="shared" si="2"/>
        <v>28.16</v>
      </c>
      <c r="G94" s="205">
        <f t="shared" si="2"/>
        <v>28.09</v>
      </c>
      <c r="H94" s="205">
        <f t="shared" si="2"/>
        <v>28.02</v>
      </c>
      <c r="I94" s="205">
        <f t="shared" si="2"/>
        <v>27.95</v>
      </c>
      <c r="J94" s="205">
        <f t="shared" si="2"/>
        <v>27.89</v>
      </c>
      <c r="K94" s="205">
        <f t="shared" si="2"/>
        <v>27.82</v>
      </c>
      <c r="L94" s="205">
        <f t="shared" si="2"/>
        <v>26.5</v>
      </c>
      <c r="M94" s="205">
        <f t="shared" si="2"/>
        <v>26.43</v>
      </c>
      <c r="N94" s="205">
        <f t="shared" si="2"/>
        <v>26.37</v>
      </c>
      <c r="O94" s="205">
        <f t="shared" si="2"/>
        <v>26.3</v>
      </c>
      <c r="P94" s="205">
        <f t="shared" si="2"/>
        <v>26.23</v>
      </c>
      <c r="Q94" s="205">
        <f t="shared" si="2"/>
        <v>26.16</v>
      </c>
      <c r="R94" s="205">
        <f t="shared" si="2"/>
        <v>26.16</v>
      </c>
      <c r="S94" s="205">
        <f t="shared" si="2"/>
        <v>26.16</v>
      </c>
      <c r="T94" s="205">
        <f t="shared" si="2"/>
        <v>26.16</v>
      </c>
      <c r="U94" s="205">
        <f t="shared" si="2"/>
        <v>26.16</v>
      </c>
      <c r="V94" s="205">
        <f t="shared" si="2"/>
        <v>26.16</v>
      </c>
      <c r="W94" s="205">
        <f t="shared" si="2"/>
        <v>26.16</v>
      </c>
      <c r="X94" s="205">
        <f t="shared" si="2"/>
        <v>26.16</v>
      </c>
      <c r="Y94" s="205">
        <f t="shared" si="2"/>
        <v>26.16</v>
      </c>
      <c r="Z94" s="205">
        <f t="shared" si="2"/>
        <v>26.16</v>
      </c>
      <c r="AA94" s="205">
        <f t="shared" si="2"/>
        <v>26.16</v>
      </c>
      <c r="AB94" s="205">
        <f t="shared" si="2"/>
        <v>26.16</v>
      </c>
      <c r="AC94" s="205">
        <f t="shared" si="2"/>
        <v>26.16</v>
      </c>
      <c r="AD94" s="205">
        <f t="shared" si="2"/>
        <v>26.16</v>
      </c>
      <c r="AE94" s="205">
        <f t="shared" si="2"/>
        <v>26.16</v>
      </c>
      <c r="AF94" s="205">
        <f t="shared" si="2"/>
        <v>26.16</v>
      </c>
      <c r="AG94" s="205">
        <f t="shared" si="2"/>
        <v>26.16</v>
      </c>
      <c r="AH94" s="205">
        <f t="shared" ref="AH94:BJ94" si="3">INDEX($A$5:$BJ$90,MATCH(AH92,$A$5:$A$90,),MATCH(AH93,$A$5:$BJ$5,))</f>
        <v>26.16</v>
      </c>
      <c r="AI94" s="205">
        <f t="shared" si="3"/>
        <v>26.16</v>
      </c>
      <c r="AJ94" s="205">
        <f t="shared" si="3"/>
        <v>26.16</v>
      </c>
      <c r="AK94" s="205">
        <f t="shared" si="3"/>
        <v>26.16</v>
      </c>
      <c r="AL94" s="205">
        <f t="shared" si="3"/>
        <v>26.16</v>
      </c>
      <c r="AM94" s="205">
        <f t="shared" si="3"/>
        <v>26.16</v>
      </c>
      <c r="AN94" s="205">
        <f t="shared" si="3"/>
        <v>26.16</v>
      </c>
      <c r="AO94" s="205">
        <f t="shared" si="3"/>
        <v>26.16</v>
      </c>
      <c r="AP94" s="205">
        <f t="shared" si="3"/>
        <v>26.16</v>
      </c>
      <c r="AQ94" s="205">
        <f t="shared" si="3"/>
        <v>26.16</v>
      </c>
      <c r="AR94" s="205">
        <f t="shared" si="3"/>
        <v>26.16</v>
      </c>
      <c r="AS94" s="205">
        <f t="shared" si="3"/>
        <v>26.16</v>
      </c>
      <c r="AT94" s="205">
        <f t="shared" si="3"/>
        <v>26.16</v>
      </c>
      <c r="AU94" s="205">
        <f t="shared" si="3"/>
        <v>26.16</v>
      </c>
      <c r="AV94" s="205">
        <f t="shared" si="3"/>
        <v>26.16</v>
      </c>
      <c r="AW94" s="205">
        <f t="shared" si="3"/>
        <v>26.16</v>
      </c>
      <c r="AX94" s="205">
        <f t="shared" si="3"/>
        <v>26.16</v>
      </c>
      <c r="AY94" s="205">
        <f t="shared" si="3"/>
        <v>26.16</v>
      </c>
      <c r="AZ94" s="205">
        <f t="shared" si="3"/>
        <v>26.16</v>
      </c>
      <c r="BA94" s="205">
        <f t="shared" si="3"/>
        <v>26.16</v>
      </c>
      <c r="BB94" s="205">
        <f t="shared" si="3"/>
        <v>26.16</v>
      </c>
      <c r="BC94" s="205">
        <f t="shared" si="3"/>
        <v>26.16</v>
      </c>
      <c r="BD94" s="205">
        <f t="shared" si="3"/>
        <v>26.16</v>
      </c>
      <c r="BE94" s="205">
        <f t="shared" si="3"/>
        <v>26.16</v>
      </c>
      <c r="BF94" s="205">
        <f t="shared" si="3"/>
        <v>26.16</v>
      </c>
      <c r="BG94" s="205">
        <f t="shared" si="3"/>
        <v>26.16</v>
      </c>
      <c r="BH94" s="205">
        <f t="shared" si="3"/>
        <v>26.16</v>
      </c>
      <c r="BI94" s="205">
        <f t="shared" si="3"/>
        <v>26.16</v>
      </c>
      <c r="BJ94" s="205">
        <f t="shared" si="3"/>
        <v>25.49</v>
      </c>
    </row>
    <row r="97" spans="2:62" x14ac:dyDescent="0.2">
      <c r="B97" s="205">
        <f t="shared" ref="B97:AG97" si="4">B91+1150</f>
        <v>2857.24</v>
      </c>
      <c r="C97" s="205">
        <f t="shared" si="4"/>
        <v>2828.81</v>
      </c>
      <c r="D97" s="205">
        <f t="shared" si="4"/>
        <v>2800.45</v>
      </c>
      <c r="E97" s="205">
        <f t="shared" si="4"/>
        <v>2772.16</v>
      </c>
      <c r="F97" s="205">
        <f t="shared" si="4"/>
        <v>2743.94</v>
      </c>
      <c r="G97" s="205">
        <f t="shared" si="4"/>
        <v>2715.7799999999997</v>
      </c>
      <c r="H97" s="205">
        <f t="shared" si="4"/>
        <v>2687.69</v>
      </c>
      <c r="I97" s="205">
        <f t="shared" si="4"/>
        <v>2659.67</v>
      </c>
      <c r="J97" s="205">
        <f t="shared" si="4"/>
        <v>2631.7200000000003</v>
      </c>
      <c r="K97" s="205">
        <f t="shared" si="4"/>
        <v>2603.83</v>
      </c>
      <c r="L97" s="205">
        <f t="shared" si="4"/>
        <v>2576.0100000000002</v>
      </c>
      <c r="M97" s="205">
        <f t="shared" si="4"/>
        <v>2549.5100000000002</v>
      </c>
      <c r="N97" s="205">
        <f t="shared" si="4"/>
        <v>2523.08</v>
      </c>
      <c r="O97" s="205">
        <f t="shared" si="4"/>
        <v>2496.71</v>
      </c>
      <c r="P97" s="205">
        <f t="shared" si="4"/>
        <v>2470.41</v>
      </c>
      <c r="Q97" s="205">
        <f t="shared" si="4"/>
        <v>2444.1800000000003</v>
      </c>
      <c r="R97" s="205">
        <f t="shared" si="4"/>
        <v>2426.31</v>
      </c>
      <c r="S97" s="205">
        <f t="shared" si="4"/>
        <v>2408.23</v>
      </c>
      <c r="T97" s="205">
        <f t="shared" si="4"/>
        <v>2390.02</v>
      </c>
      <c r="U97" s="205">
        <f t="shared" si="4"/>
        <v>2371.6800000000003</v>
      </c>
      <c r="V97" s="205">
        <f t="shared" si="4"/>
        <v>2353.08</v>
      </c>
      <c r="W97" s="205">
        <f t="shared" si="4"/>
        <v>2334.34</v>
      </c>
      <c r="X97" s="205">
        <f t="shared" si="4"/>
        <v>2315.46</v>
      </c>
      <c r="Y97" s="205">
        <f t="shared" si="4"/>
        <v>2296.4</v>
      </c>
      <c r="Z97" s="205">
        <f t="shared" si="4"/>
        <v>2277.15</v>
      </c>
      <c r="AA97" s="205">
        <f t="shared" si="4"/>
        <v>2257.75</v>
      </c>
      <c r="AB97" s="205">
        <f t="shared" si="4"/>
        <v>2238.21</v>
      </c>
      <c r="AC97" s="205">
        <f t="shared" si="4"/>
        <v>2218.42</v>
      </c>
      <c r="AD97" s="205">
        <f t="shared" si="4"/>
        <v>2198.5299999999997</v>
      </c>
      <c r="AE97" s="205">
        <f t="shared" si="4"/>
        <v>2178.46</v>
      </c>
      <c r="AF97" s="205">
        <f t="shared" si="4"/>
        <v>2158.21</v>
      </c>
      <c r="AG97" s="205">
        <f t="shared" si="4"/>
        <v>2137.77</v>
      </c>
      <c r="AH97" s="205">
        <f t="shared" ref="AH97:BJ97" si="5">AH91+1150</f>
        <v>2117.1799999999998</v>
      </c>
      <c r="AI97" s="205">
        <f t="shared" si="5"/>
        <v>2096.42</v>
      </c>
      <c r="AJ97" s="205">
        <f t="shared" si="5"/>
        <v>2075.4899999999998</v>
      </c>
      <c r="AK97" s="205">
        <f t="shared" si="5"/>
        <v>2054.36</v>
      </c>
      <c r="AL97" s="205">
        <f t="shared" si="5"/>
        <v>2033.23</v>
      </c>
      <c r="AM97" s="205">
        <f t="shared" si="5"/>
        <v>2011.88</v>
      </c>
      <c r="AN97" s="205">
        <f t="shared" si="5"/>
        <v>1990.3600000000001</v>
      </c>
      <c r="AO97" s="205">
        <f t="shared" si="5"/>
        <v>1968.6599999999999</v>
      </c>
      <c r="AP97" s="205">
        <f t="shared" si="5"/>
        <v>1946.81</v>
      </c>
      <c r="AQ97" s="205">
        <f t="shared" si="5"/>
        <v>1924.8</v>
      </c>
      <c r="AR97" s="205">
        <f t="shared" si="5"/>
        <v>1902.6100000000001</v>
      </c>
      <c r="AS97" s="205">
        <f t="shared" si="5"/>
        <v>1880.26</v>
      </c>
      <c r="AT97" s="205">
        <f t="shared" si="5"/>
        <v>1857.73</v>
      </c>
      <c r="AU97" s="205">
        <f t="shared" si="5"/>
        <v>1835.01</v>
      </c>
      <c r="AV97" s="205">
        <f t="shared" si="5"/>
        <v>1812.1599999999999</v>
      </c>
      <c r="AW97" s="205">
        <f t="shared" si="5"/>
        <v>1789.15</v>
      </c>
      <c r="AX97" s="205">
        <f t="shared" si="5"/>
        <v>1765.96</v>
      </c>
      <c r="AY97" s="205">
        <f t="shared" si="5"/>
        <v>1742.5900000000001</v>
      </c>
      <c r="AZ97" s="205">
        <f t="shared" si="5"/>
        <v>1717.92</v>
      </c>
      <c r="BA97" s="205">
        <f t="shared" si="5"/>
        <v>1693.17</v>
      </c>
      <c r="BB97" s="205">
        <f t="shared" si="5"/>
        <v>1668.33</v>
      </c>
      <c r="BC97" s="205">
        <f t="shared" si="5"/>
        <v>1643.42</v>
      </c>
      <c r="BD97" s="205">
        <f t="shared" si="5"/>
        <v>1618.51</v>
      </c>
      <c r="BE97" s="205">
        <f t="shared" si="5"/>
        <v>1593.51</v>
      </c>
      <c r="BF97" s="205">
        <f t="shared" si="5"/>
        <v>1568.44</v>
      </c>
      <c r="BG97" s="205">
        <f t="shared" si="5"/>
        <v>1543.27</v>
      </c>
      <c r="BH97" s="205">
        <f t="shared" si="5"/>
        <v>1518.05</v>
      </c>
      <c r="BI97" s="205">
        <f t="shared" si="5"/>
        <v>1492.78</v>
      </c>
      <c r="BJ97" s="205">
        <f t="shared" si="5"/>
        <v>1467.44</v>
      </c>
    </row>
  </sheetData>
  <sheetProtection password="CA45" sheet="1"/>
  <phoneticPr fontId="1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K91"/>
  <sheetViews>
    <sheetView topLeftCell="A58" workbookViewId="0">
      <selection activeCell="H82" sqref="H82"/>
    </sheetView>
  </sheetViews>
  <sheetFormatPr defaultRowHeight="12.75" x14ac:dyDescent="0.2"/>
  <cols>
    <col min="1" max="16384" width="9.140625" style="205"/>
  </cols>
  <sheetData>
    <row r="1" spans="1:63" x14ac:dyDescent="0.2">
      <c r="A1" s="203" t="s">
        <v>20</v>
      </c>
      <c r="B1" s="204" t="s">
        <v>19</v>
      </c>
    </row>
    <row r="2" spans="1:63" x14ac:dyDescent="0.2">
      <c r="A2" s="203" t="s">
        <v>21</v>
      </c>
      <c r="B2" s="204" t="s">
        <v>14</v>
      </c>
    </row>
    <row r="4" spans="1:63" x14ac:dyDescent="0.2">
      <c r="A4" s="206" t="s">
        <v>22</v>
      </c>
      <c r="B4" s="206" t="s">
        <v>23</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8"/>
    </row>
    <row r="5" spans="1:63" x14ac:dyDescent="0.2">
      <c r="A5" s="206" t="s">
        <v>24</v>
      </c>
      <c r="B5" s="209">
        <v>0</v>
      </c>
      <c r="C5" s="210">
        <v>1</v>
      </c>
      <c r="D5" s="210">
        <v>2</v>
      </c>
      <c r="E5" s="210">
        <v>3</v>
      </c>
      <c r="F5" s="210">
        <v>4</v>
      </c>
      <c r="G5" s="210">
        <v>5</v>
      </c>
      <c r="H5" s="210">
        <v>6</v>
      </c>
      <c r="I5" s="210">
        <v>7</v>
      </c>
      <c r="J5" s="210">
        <v>8</v>
      </c>
      <c r="K5" s="210">
        <v>9</v>
      </c>
      <c r="L5" s="210">
        <v>10</v>
      </c>
      <c r="M5" s="210">
        <v>11</v>
      </c>
      <c r="N5" s="210">
        <v>12</v>
      </c>
      <c r="O5" s="210">
        <v>13</v>
      </c>
      <c r="P5" s="210">
        <v>14</v>
      </c>
      <c r="Q5" s="210">
        <v>15</v>
      </c>
      <c r="R5" s="210">
        <v>16</v>
      </c>
      <c r="S5" s="210">
        <v>17</v>
      </c>
      <c r="T5" s="210">
        <v>18</v>
      </c>
      <c r="U5" s="210">
        <v>19</v>
      </c>
      <c r="V5" s="210">
        <v>20</v>
      </c>
      <c r="W5" s="210">
        <v>21</v>
      </c>
      <c r="X5" s="210">
        <v>22</v>
      </c>
      <c r="Y5" s="210">
        <v>23</v>
      </c>
      <c r="Z5" s="210">
        <v>24</v>
      </c>
      <c r="AA5" s="210">
        <v>25</v>
      </c>
      <c r="AB5" s="210">
        <v>26</v>
      </c>
      <c r="AC5" s="210">
        <v>27</v>
      </c>
      <c r="AD5" s="210">
        <v>28</v>
      </c>
      <c r="AE5" s="210">
        <v>29</v>
      </c>
      <c r="AF5" s="210">
        <v>30</v>
      </c>
      <c r="AG5" s="210">
        <v>31</v>
      </c>
      <c r="AH5" s="210">
        <v>32</v>
      </c>
      <c r="AI5" s="210">
        <v>33</v>
      </c>
      <c r="AJ5" s="210">
        <v>34</v>
      </c>
      <c r="AK5" s="210">
        <v>35</v>
      </c>
      <c r="AL5" s="210">
        <v>36</v>
      </c>
      <c r="AM5" s="210">
        <v>37</v>
      </c>
      <c r="AN5" s="210">
        <v>38</v>
      </c>
      <c r="AO5" s="210">
        <v>39</v>
      </c>
      <c r="AP5" s="210">
        <v>40</v>
      </c>
      <c r="AQ5" s="210">
        <v>41</v>
      </c>
      <c r="AR5" s="210">
        <v>42</v>
      </c>
      <c r="AS5" s="210">
        <v>43</v>
      </c>
      <c r="AT5" s="210">
        <v>44</v>
      </c>
      <c r="AU5" s="210">
        <v>45</v>
      </c>
      <c r="AV5" s="210">
        <v>46</v>
      </c>
      <c r="AW5" s="210">
        <v>47</v>
      </c>
      <c r="AX5" s="210">
        <v>48</v>
      </c>
      <c r="AY5" s="210">
        <v>49</v>
      </c>
      <c r="AZ5" s="210">
        <v>50</v>
      </c>
      <c r="BA5" s="210">
        <v>51</v>
      </c>
      <c r="BB5" s="210">
        <v>52</v>
      </c>
      <c r="BC5" s="210">
        <v>53</v>
      </c>
      <c r="BD5" s="210">
        <v>54</v>
      </c>
      <c r="BE5" s="210">
        <v>55</v>
      </c>
      <c r="BF5" s="210">
        <v>56</v>
      </c>
      <c r="BG5" s="210">
        <v>57</v>
      </c>
      <c r="BH5" s="210">
        <v>58</v>
      </c>
      <c r="BI5" s="210">
        <v>59</v>
      </c>
      <c r="BJ5" s="210">
        <v>60</v>
      </c>
      <c r="BK5" s="211" t="s">
        <v>25</v>
      </c>
    </row>
    <row r="6" spans="1:63" x14ac:dyDescent="0.2">
      <c r="A6" s="209">
        <v>1</v>
      </c>
      <c r="B6" s="212">
        <v>0</v>
      </c>
      <c r="C6" s="213">
        <v>0</v>
      </c>
      <c r="D6" s="213">
        <v>0</v>
      </c>
      <c r="E6" s="213">
        <v>0</v>
      </c>
      <c r="F6" s="213">
        <v>0</v>
      </c>
      <c r="G6" s="213">
        <v>0</v>
      </c>
      <c r="H6" s="213">
        <v>0</v>
      </c>
      <c r="I6" s="213">
        <v>0</v>
      </c>
      <c r="J6" s="213">
        <v>0</v>
      </c>
      <c r="K6" s="213">
        <v>0</v>
      </c>
      <c r="L6" s="213">
        <v>0</v>
      </c>
      <c r="M6" s="213">
        <v>0</v>
      </c>
      <c r="N6" s="213">
        <v>0</v>
      </c>
      <c r="O6" s="213">
        <v>0</v>
      </c>
      <c r="P6" s="213">
        <v>0</v>
      </c>
      <c r="Q6" s="213">
        <v>0</v>
      </c>
      <c r="R6" s="213">
        <v>0</v>
      </c>
      <c r="S6" s="213">
        <v>0</v>
      </c>
      <c r="T6" s="213">
        <v>0</v>
      </c>
      <c r="U6" s="213">
        <v>0</v>
      </c>
      <c r="V6" s="213">
        <v>0</v>
      </c>
      <c r="W6" s="213">
        <v>0</v>
      </c>
      <c r="X6" s="213">
        <v>0</v>
      </c>
      <c r="Y6" s="213">
        <v>0</v>
      </c>
      <c r="Z6" s="213">
        <v>0</v>
      </c>
      <c r="AA6" s="213">
        <v>0</v>
      </c>
      <c r="AB6" s="213">
        <v>0</v>
      </c>
      <c r="AC6" s="213">
        <v>0</v>
      </c>
      <c r="AD6" s="213">
        <v>0</v>
      </c>
      <c r="AE6" s="213">
        <v>0</v>
      </c>
      <c r="AF6" s="213">
        <v>0</v>
      </c>
      <c r="AG6" s="213">
        <v>0</v>
      </c>
      <c r="AH6" s="213">
        <v>0</v>
      </c>
      <c r="AI6" s="213">
        <v>0</v>
      </c>
      <c r="AJ6" s="213">
        <v>0</v>
      </c>
      <c r="AK6" s="213">
        <v>0</v>
      </c>
      <c r="AL6" s="213">
        <v>0</v>
      </c>
      <c r="AM6" s="213">
        <v>0</v>
      </c>
      <c r="AN6" s="213">
        <v>0</v>
      </c>
      <c r="AO6" s="213">
        <v>0</v>
      </c>
      <c r="AP6" s="213">
        <v>0</v>
      </c>
      <c r="AQ6" s="213">
        <v>0</v>
      </c>
      <c r="AR6" s="213">
        <v>0</v>
      </c>
      <c r="AS6" s="213">
        <v>0</v>
      </c>
      <c r="AT6" s="213">
        <v>0</v>
      </c>
      <c r="AU6" s="213">
        <v>0</v>
      </c>
      <c r="AV6" s="213">
        <v>0</v>
      </c>
      <c r="AW6" s="213">
        <v>0</v>
      </c>
      <c r="AX6" s="213">
        <v>0</v>
      </c>
      <c r="AY6" s="213">
        <v>0</v>
      </c>
      <c r="AZ6" s="213">
        <v>0</v>
      </c>
      <c r="BA6" s="213">
        <v>0</v>
      </c>
      <c r="BB6" s="213">
        <v>0</v>
      </c>
      <c r="BC6" s="213">
        <v>0</v>
      </c>
      <c r="BD6" s="213">
        <v>0</v>
      </c>
      <c r="BE6" s="213">
        <v>0</v>
      </c>
      <c r="BF6" s="213">
        <v>0</v>
      </c>
      <c r="BG6" s="213">
        <v>0</v>
      </c>
      <c r="BH6" s="213">
        <v>0</v>
      </c>
      <c r="BI6" s="213">
        <v>0</v>
      </c>
      <c r="BJ6" s="213">
        <v>0</v>
      </c>
      <c r="BK6" s="214">
        <v>0</v>
      </c>
    </row>
    <row r="7" spans="1:63" x14ac:dyDescent="0.2">
      <c r="A7" s="215">
        <v>2</v>
      </c>
      <c r="B7" s="216">
        <v>2.5</v>
      </c>
      <c r="C7" s="217">
        <v>2.5</v>
      </c>
      <c r="D7" s="217">
        <v>2.5</v>
      </c>
      <c r="E7" s="217">
        <v>2.5</v>
      </c>
      <c r="F7" s="217">
        <v>2.5</v>
      </c>
      <c r="G7" s="217">
        <v>2.5</v>
      </c>
      <c r="H7" s="217">
        <v>2.5</v>
      </c>
      <c r="I7" s="217">
        <v>2.5</v>
      </c>
      <c r="J7" s="217">
        <v>2.5</v>
      </c>
      <c r="K7" s="217">
        <v>2.5</v>
      </c>
      <c r="L7" s="217">
        <v>2.5</v>
      </c>
      <c r="M7" s="217">
        <v>2.5</v>
      </c>
      <c r="N7" s="217">
        <v>2.5</v>
      </c>
      <c r="O7" s="217">
        <v>2.5</v>
      </c>
      <c r="P7" s="217">
        <v>2.5</v>
      </c>
      <c r="Q7" s="217">
        <v>2.5</v>
      </c>
      <c r="R7" s="217">
        <v>2.5</v>
      </c>
      <c r="S7" s="217">
        <v>2.5</v>
      </c>
      <c r="T7" s="217">
        <v>2.5</v>
      </c>
      <c r="U7" s="217">
        <v>2.5</v>
      </c>
      <c r="V7" s="217">
        <v>2.5</v>
      </c>
      <c r="W7" s="217">
        <v>2.5</v>
      </c>
      <c r="X7" s="217">
        <v>2.5</v>
      </c>
      <c r="Y7" s="217">
        <v>2.5</v>
      </c>
      <c r="Z7" s="217">
        <v>2.5</v>
      </c>
      <c r="AA7" s="217">
        <v>2.5</v>
      </c>
      <c r="AB7" s="217">
        <v>2.5</v>
      </c>
      <c r="AC7" s="217">
        <v>2.5</v>
      </c>
      <c r="AD7" s="217">
        <v>2.5</v>
      </c>
      <c r="AE7" s="217">
        <v>2.5</v>
      </c>
      <c r="AF7" s="217">
        <v>2.5</v>
      </c>
      <c r="AG7" s="217">
        <v>2.5</v>
      </c>
      <c r="AH7" s="217">
        <v>2.5</v>
      </c>
      <c r="AI7" s="217">
        <v>2.5</v>
      </c>
      <c r="AJ7" s="217">
        <v>2.5</v>
      </c>
      <c r="AK7" s="217">
        <v>2.5</v>
      </c>
      <c r="AL7" s="217">
        <v>2.5</v>
      </c>
      <c r="AM7" s="217">
        <v>2.5</v>
      </c>
      <c r="AN7" s="217">
        <v>2.5</v>
      </c>
      <c r="AO7" s="217">
        <v>2.5</v>
      </c>
      <c r="AP7" s="217">
        <v>2.5</v>
      </c>
      <c r="AQ7" s="217">
        <v>2.5</v>
      </c>
      <c r="AR7" s="217">
        <v>2.5</v>
      </c>
      <c r="AS7" s="217">
        <v>2.5</v>
      </c>
      <c r="AT7" s="217">
        <v>2.5</v>
      </c>
      <c r="AU7" s="217">
        <v>2.5</v>
      </c>
      <c r="AV7" s="217">
        <v>2.5</v>
      </c>
      <c r="AW7" s="217">
        <v>2.5</v>
      </c>
      <c r="AX7" s="217">
        <v>2.5</v>
      </c>
      <c r="AY7" s="217">
        <v>2.5</v>
      </c>
      <c r="AZ7" s="217">
        <v>2.5</v>
      </c>
      <c r="BA7" s="217">
        <v>2.5</v>
      </c>
      <c r="BB7" s="217">
        <v>2.5</v>
      </c>
      <c r="BC7" s="217">
        <v>2.5</v>
      </c>
      <c r="BD7" s="217">
        <v>2.5</v>
      </c>
      <c r="BE7" s="217">
        <v>2.5</v>
      </c>
      <c r="BF7" s="217">
        <v>2.5</v>
      </c>
      <c r="BG7" s="217">
        <v>2.5</v>
      </c>
      <c r="BH7" s="217">
        <v>2.5</v>
      </c>
      <c r="BI7" s="217">
        <v>2.5</v>
      </c>
      <c r="BJ7" s="217">
        <v>2.5</v>
      </c>
      <c r="BK7" s="218">
        <v>152.5</v>
      </c>
    </row>
    <row r="8" spans="1:63" x14ac:dyDescent="0.2">
      <c r="A8" s="215">
        <v>3</v>
      </c>
      <c r="B8" s="216">
        <f>IF($A8+B$5&gt;85,0,IF(B7=10,10,B7+0.5))</f>
        <v>3</v>
      </c>
      <c r="C8" s="217">
        <f t="shared" ref="C8:C39" si="0">IF($A8+C$5&gt;85,0,IF(C7=10,10,C7+0.5))</f>
        <v>3</v>
      </c>
      <c r="D8" s="217">
        <f t="shared" ref="D8:D39" si="1">IF($A8+D$5&gt;85,0,IF(D7=10,10,D7+0.5))</f>
        <v>3</v>
      </c>
      <c r="E8" s="217">
        <f t="shared" ref="E8:E39" si="2">IF($A8+E$5&gt;85,0,IF(E7=10,10,E7+0.5))</f>
        <v>3</v>
      </c>
      <c r="F8" s="217">
        <f t="shared" ref="F8:F39" si="3">IF($A8+F$5&gt;85,0,IF(F7=10,10,F7+0.5))</f>
        <v>3</v>
      </c>
      <c r="G8" s="217">
        <f t="shared" ref="G8:G39" si="4">IF($A8+G$5&gt;85,0,IF(G7=10,10,G7+0.5))</f>
        <v>3</v>
      </c>
      <c r="H8" s="217">
        <f t="shared" ref="H8:H39" si="5">IF($A8+H$5&gt;85,0,IF(H7=10,10,H7+0.5))</f>
        <v>3</v>
      </c>
      <c r="I8" s="217">
        <f t="shared" ref="I8:I39" si="6">IF($A8+I$5&gt;85,0,IF(I7=10,10,I7+0.5))</f>
        <v>3</v>
      </c>
      <c r="J8" s="217">
        <f t="shared" ref="J8:J39" si="7">IF($A8+J$5&gt;85,0,IF(J7=10,10,J7+0.5))</f>
        <v>3</v>
      </c>
      <c r="K8" s="217">
        <f t="shared" ref="K8:K39" si="8">IF($A8+K$5&gt;85,0,IF(K7=10,10,K7+0.5))</f>
        <v>3</v>
      </c>
      <c r="L8" s="217">
        <f t="shared" ref="L8:L39" si="9">IF($A8+L$5&gt;85,0,IF(L7=10,10,L7+0.5))</f>
        <v>3</v>
      </c>
      <c r="M8" s="217">
        <f t="shared" ref="M8:M39" si="10">IF($A8+M$5&gt;85,0,IF(M7=10,10,M7+0.5))</f>
        <v>3</v>
      </c>
      <c r="N8" s="217">
        <f t="shared" ref="N8:N39" si="11">IF($A8+N$5&gt;85,0,IF(N7=10,10,N7+0.5))</f>
        <v>3</v>
      </c>
      <c r="O8" s="217">
        <f t="shared" ref="O8:O39" si="12">IF($A8+O$5&gt;85,0,IF(O7=10,10,O7+0.5))</f>
        <v>3</v>
      </c>
      <c r="P8" s="217">
        <f t="shared" ref="P8:P39" si="13">IF($A8+P$5&gt;85,0,IF(P7=10,10,P7+0.5))</f>
        <v>3</v>
      </c>
      <c r="Q8" s="217">
        <f t="shared" ref="Q8:Q39" si="14">IF($A8+Q$5&gt;85,0,IF(Q7=10,10,Q7+0.5))</f>
        <v>3</v>
      </c>
      <c r="R8" s="217">
        <f t="shared" ref="R8:R39" si="15">IF($A8+R$5&gt;85,0,IF(R7=10,10,R7+0.5))</f>
        <v>3</v>
      </c>
      <c r="S8" s="217">
        <f t="shared" ref="S8:S39" si="16">IF($A8+S$5&gt;85,0,IF(S7=10,10,S7+0.5))</f>
        <v>3</v>
      </c>
      <c r="T8" s="217">
        <f t="shared" ref="T8:T39" si="17">IF($A8+T$5&gt;85,0,IF(T7=10,10,T7+0.5))</f>
        <v>3</v>
      </c>
      <c r="U8" s="217">
        <f t="shared" ref="U8:U39" si="18">IF($A8+U$5&gt;85,0,IF(U7=10,10,U7+0.5))</f>
        <v>3</v>
      </c>
      <c r="V8" s="217">
        <f t="shared" ref="V8:V39" si="19">IF($A8+V$5&gt;85,0,IF(V7=10,10,V7+0.5))</f>
        <v>3</v>
      </c>
      <c r="W8" s="217">
        <f t="shared" ref="W8:W39" si="20">IF($A8+W$5&gt;85,0,IF(W7=10,10,W7+0.5))</f>
        <v>3</v>
      </c>
      <c r="X8" s="217">
        <f t="shared" ref="X8:X39" si="21">IF($A8+X$5&gt;85,0,IF(X7=10,10,X7+0.5))</f>
        <v>3</v>
      </c>
      <c r="Y8" s="217">
        <f t="shared" ref="Y8:Y39" si="22">IF($A8+Y$5&gt;85,0,IF(Y7=10,10,Y7+0.5))</f>
        <v>3</v>
      </c>
      <c r="Z8" s="217">
        <f t="shared" ref="Z8:Z39" si="23">IF($A8+Z$5&gt;85,0,IF(Z7=10,10,Z7+0.5))</f>
        <v>3</v>
      </c>
      <c r="AA8" s="217">
        <f t="shared" ref="AA8:AA39" si="24">IF($A8+AA$5&gt;85,0,IF(AA7=10,10,AA7+0.5))</f>
        <v>3</v>
      </c>
      <c r="AB8" s="217">
        <f t="shared" ref="AB8:AB39" si="25">IF($A8+AB$5&gt;85,0,IF(AB7=10,10,AB7+0.5))</f>
        <v>3</v>
      </c>
      <c r="AC8" s="217">
        <f t="shared" ref="AC8:AC39" si="26">IF($A8+AC$5&gt;85,0,IF(AC7=10,10,AC7+0.5))</f>
        <v>3</v>
      </c>
      <c r="AD8" s="217">
        <f t="shared" ref="AD8:AD39" si="27">IF($A8+AD$5&gt;85,0,IF(AD7=10,10,AD7+0.5))</f>
        <v>3</v>
      </c>
      <c r="AE8" s="217">
        <f t="shared" ref="AE8:AE39" si="28">IF($A8+AE$5&gt;85,0,IF(AE7=10,10,AE7+0.5))</f>
        <v>3</v>
      </c>
      <c r="AF8" s="217">
        <f t="shared" ref="AF8:AF39" si="29">IF($A8+AF$5&gt;85,0,IF(AF7=10,10,AF7+0.5))</f>
        <v>3</v>
      </c>
      <c r="AG8" s="217">
        <f t="shared" ref="AG8:AG39" si="30">IF($A8+AG$5&gt;85,0,IF(AG7=10,10,AG7+0.5))</f>
        <v>3</v>
      </c>
      <c r="AH8" s="217">
        <f t="shared" ref="AH8:AH39" si="31">IF($A8+AH$5&gt;85,0,IF(AH7=10,10,AH7+0.5))</f>
        <v>3</v>
      </c>
      <c r="AI8" s="217">
        <f t="shared" ref="AI8:AI39" si="32">IF($A8+AI$5&gt;85,0,IF(AI7=10,10,AI7+0.5))</f>
        <v>3</v>
      </c>
      <c r="AJ8" s="217">
        <f t="shared" ref="AJ8:AJ39" si="33">IF($A8+AJ$5&gt;85,0,IF(AJ7=10,10,AJ7+0.5))</f>
        <v>3</v>
      </c>
      <c r="AK8" s="217">
        <f t="shared" ref="AK8:AK39" si="34">IF($A8+AK$5&gt;85,0,IF(AK7=10,10,AK7+0.5))</f>
        <v>3</v>
      </c>
      <c r="AL8" s="217">
        <f t="shared" ref="AL8:AL39" si="35">IF($A8+AL$5&gt;85,0,IF(AL7=10,10,AL7+0.5))</f>
        <v>3</v>
      </c>
      <c r="AM8" s="217">
        <f t="shared" ref="AM8:AM39" si="36">IF($A8+AM$5&gt;85,0,IF(AM7=10,10,AM7+0.5))</f>
        <v>3</v>
      </c>
      <c r="AN8" s="217">
        <f t="shared" ref="AN8:AN39" si="37">IF($A8+AN$5&gt;85,0,IF(AN7=10,10,AN7+0.5))</f>
        <v>3</v>
      </c>
      <c r="AO8" s="217">
        <f t="shared" ref="AO8:AO39" si="38">IF($A8+AO$5&gt;85,0,IF(AO7=10,10,AO7+0.5))</f>
        <v>3</v>
      </c>
      <c r="AP8" s="217">
        <f t="shared" ref="AP8:AP39" si="39">IF($A8+AP$5&gt;85,0,IF(AP7=10,10,AP7+0.5))</f>
        <v>3</v>
      </c>
      <c r="AQ8" s="217">
        <f t="shared" ref="AQ8:AQ39" si="40">IF($A8+AQ$5&gt;85,0,IF(AQ7=10,10,AQ7+0.5))</f>
        <v>3</v>
      </c>
      <c r="AR8" s="217">
        <f t="shared" ref="AR8:AR39" si="41">IF($A8+AR$5&gt;85,0,IF(AR7=10,10,AR7+0.5))</f>
        <v>3</v>
      </c>
      <c r="AS8" s="217">
        <f t="shared" ref="AS8:AS39" si="42">IF($A8+AS$5&gt;85,0,IF(AS7=10,10,AS7+0.5))</f>
        <v>3</v>
      </c>
      <c r="AT8" s="217">
        <f t="shared" ref="AT8:AT39" si="43">IF($A8+AT$5&gt;85,0,IF(AT7=10,10,AT7+0.5))</f>
        <v>3</v>
      </c>
      <c r="AU8" s="217">
        <f t="shared" ref="AU8:AU39" si="44">IF($A8+AU$5&gt;85,0,IF(AU7=10,10,AU7+0.5))</f>
        <v>3</v>
      </c>
      <c r="AV8" s="217">
        <f t="shared" ref="AV8:AV39" si="45">IF($A8+AV$5&gt;85,0,IF(AV7=10,10,AV7+0.5))</f>
        <v>3</v>
      </c>
      <c r="AW8" s="217">
        <f t="shared" ref="AW8:AW39" si="46">IF($A8+AW$5&gt;85,0,IF(AW7=10,10,AW7+0.5))</f>
        <v>3</v>
      </c>
      <c r="AX8" s="217">
        <f t="shared" ref="AX8:AX39" si="47">IF($A8+AX$5&gt;85,0,IF(AX7=10,10,AX7+0.5))</f>
        <v>3</v>
      </c>
      <c r="AY8" s="217">
        <f t="shared" ref="AY8:AY39" si="48">IF($A8+AY$5&gt;85,0,IF(AY7=10,10,AY7+0.5))</f>
        <v>3</v>
      </c>
      <c r="AZ8" s="217">
        <f t="shared" ref="AZ8:AZ39" si="49">IF($A8+AZ$5&gt;85,0,IF(AZ7=10,10,AZ7+0.5))</f>
        <v>3</v>
      </c>
      <c r="BA8" s="217">
        <f t="shared" ref="BA8:BA39" si="50">IF($A8+BA$5&gt;85,0,IF(BA7=10,10,BA7+0.5))</f>
        <v>3</v>
      </c>
      <c r="BB8" s="217">
        <f t="shared" ref="BB8:BB39" si="51">IF($A8+BB$5&gt;85,0,IF(BB7=10,10,BB7+0.5))</f>
        <v>3</v>
      </c>
      <c r="BC8" s="217">
        <f t="shared" ref="BC8:BC39" si="52">IF($A8+BC$5&gt;85,0,IF(BC7=10,10,BC7+0.5))</f>
        <v>3</v>
      </c>
      <c r="BD8" s="217">
        <f t="shared" ref="BD8:BD39" si="53">IF($A8+BD$5&gt;85,0,IF(BD7=10,10,BD7+0.5))</f>
        <v>3</v>
      </c>
      <c r="BE8" s="217">
        <f t="shared" ref="BE8:BE39" si="54">IF($A8+BE$5&gt;85,0,IF(BE7=10,10,BE7+0.5))</f>
        <v>3</v>
      </c>
      <c r="BF8" s="217">
        <f t="shared" ref="BF8:BF39" si="55">IF($A8+BF$5&gt;85,0,IF(BF7=10,10,BF7+0.5))</f>
        <v>3</v>
      </c>
      <c r="BG8" s="217">
        <f t="shared" ref="BG8:BG39" si="56">IF($A8+BG$5&gt;85,0,IF(BG7=10,10,BG7+0.5))</f>
        <v>3</v>
      </c>
      <c r="BH8" s="217">
        <f t="shared" ref="BH8:BH39" si="57">IF($A8+BH$5&gt;85,0,IF(BH7=10,10,BH7+0.5))</f>
        <v>3</v>
      </c>
      <c r="BI8" s="217">
        <f t="shared" ref="BI8:BI39" si="58">IF($A8+BI$5&gt;85,0,IF(BI7=10,10,BI7+0.5))</f>
        <v>3</v>
      </c>
      <c r="BJ8" s="217">
        <f t="shared" ref="BJ8:BJ39" si="59">IF($A8+BJ$5&gt;85,0,IF(BJ7=10,10,BJ7+0.5))</f>
        <v>3</v>
      </c>
      <c r="BK8" s="218">
        <v>193.64</v>
      </c>
    </row>
    <row r="9" spans="1:63" x14ac:dyDescent="0.2">
      <c r="A9" s="215">
        <v>4</v>
      </c>
      <c r="B9" s="216">
        <f t="shared" ref="B9:B39" si="60">IF($A9+B$5&gt;85,0,IF(B8=10,10,B8+0.5))</f>
        <v>3.5</v>
      </c>
      <c r="C9" s="217">
        <f t="shared" si="0"/>
        <v>3.5</v>
      </c>
      <c r="D9" s="217">
        <f t="shared" si="1"/>
        <v>3.5</v>
      </c>
      <c r="E9" s="217">
        <f t="shared" si="2"/>
        <v>3.5</v>
      </c>
      <c r="F9" s="217">
        <f t="shared" si="3"/>
        <v>3.5</v>
      </c>
      <c r="G9" s="217">
        <f t="shared" si="4"/>
        <v>3.5</v>
      </c>
      <c r="H9" s="217">
        <f t="shared" si="5"/>
        <v>3.5</v>
      </c>
      <c r="I9" s="217">
        <f t="shared" si="6"/>
        <v>3.5</v>
      </c>
      <c r="J9" s="217">
        <f t="shared" si="7"/>
        <v>3.5</v>
      </c>
      <c r="K9" s="217">
        <f t="shared" si="8"/>
        <v>3.5</v>
      </c>
      <c r="L9" s="217">
        <f t="shared" si="9"/>
        <v>3.5</v>
      </c>
      <c r="M9" s="217">
        <f t="shared" si="10"/>
        <v>3.5</v>
      </c>
      <c r="N9" s="217">
        <f t="shared" si="11"/>
        <v>3.5</v>
      </c>
      <c r="O9" s="217">
        <f t="shared" si="12"/>
        <v>3.5</v>
      </c>
      <c r="P9" s="217">
        <f t="shared" si="13"/>
        <v>3.5</v>
      </c>
      <c r="Q9" s="217">
        <f t="shared" si="14"/>
        <v>3.5</v>
      </c>
      <c r="R9" s="217">
        <f t="shared" si="15"/>
        <v>3.5</v>
      </c>
      <c r="S9" s="217">
        <f t="shared" si="16"/>
        <v>3.5</v>
      </c>
      <c r="T9" s="217">
        <f t="shared" si="17"/>
        <v>3.5</v>
      </c>
      <c r="U9" s="217">
        <f t="shared" si="18"/>
        <v>3.5</v>
      </c>
      <c r="V9" s="217">
        <f t="shared" si="19"/>
        <v>3.5</v>
      </c>
      <c r="W9" s="217">
        <f t="shared" si="20"/>
        <v>3.5</v>
      </c>
      <c r="X9" s="217">
        <f t="shared" si="21"/>
        <v>3.5</v>
      </c>
      <c r="Y9" s="217">
        <f t="shared" si="22"/>
        <v>3.5</v>
      </c>
      <c r="Z9" s="217">
        <f t="shared" si="23"/>
        <v>3.5</v>
      </c>
      <c r="AA9" s="217">
        <f t="shared" si="24"/>
        <v>3.5</v>
      </c>
      <c r="AB9" s="217">
        <f t="shared" si="25"/>
        <v>3.5</v>
      </c>
      <c r="AC9" s="217">
        <f t="shared" si="26"/>
        <v>3.5</v>
      </c>
      <c r="AD9" s="217">
        <f t="shared" si="27"/>
        <v>3.5</v>
      </c>
      <c r="AE9" s="217">
        <f t="shared" si="28"/>
        <v>3.5</v>
      </c>
      <c r="AF9" s="217">
        <f t="shared" si="29"/>
        <v>3.5</v>
      </c>
      <c r="AG9" s="217">
        <f t="shared" si="30"/>
        <v>3.5</v>
      </c>
      <c r="AH9" s="217">
        <f t="shared" si="31"/>
        <v>3.5</v>
      </c>
      <c r="AI9" s="217">
        <f t="shared" si="32"/>
        <v>3.5</v>
      </c>
      <c r="AJ9" s="217">
        <f t="shared" si="33"/>
        <v>3.5</v>
      </c>
      <c r="AK9" s="217">
        <f t="shared" si="34"/>
        <v>3.5</v>
      </c>
      <c r="AL9" s="217">
        <f t="shared" si="35"/>
        <v>3.5</v>
      </c>
      <c r="AM9" s="217">
        <f t="shared" si="36"/>
        <v>3.5</v>
      </c>
      <c r="AN9" s="217">
        <f t="shared" si="37"/>
        <v>3.5</v>
      </c>
      <c r="AO9" s="217">
        <f t="shared" si="38"/>
        <v>3.5</v>
      </c>
      <c r="AP9" s="217">
        <f t="shared" si="39"/>
        <v>3.5</v>
      </c>
      <c r="AQ9" s="217">
        <f t="shared" si="40"/>
        <v>3.5</v>
      </c>
      <c r="AR9" s="217">
        <f t="shared" si="41"/>
        <v>3.5</v>
      </c>
      <c r="AS9" s="217">
        <f t="shared" si="42"/>
        <v>3.5</v>
      </c>
      <c r="AT9" s="217">
        <f t="shared" si="43"/>
        <v>3.5</v>
      </c>
      <c r="AU9" s="217">
        <f t="shared" si="44"/>
        <v>3.5</v>
      </c>
      <c r="AV9" s="217">
        <f t="shared" si="45"/>
        <v>3.5</v>
      </c>
      <c r="AW9" s="217">
        <f t="shared" si="46"/>
        <v>3.5</v>
      </c>
      <c r="AX9" s="217">
        <f t="shared" si="47"/>
        <v>3.5</v>
      </c>
      <c r="AY9" s="217">
        <f t="shared" si="48"/>
        <v>3.5</v>
      </c>
      <c r="AZ9" s="217">
        <f t="shared" si="49"/>
        <v>3.5</v>
      </c>
      <c r="BA9" s="217">
        <f t="shared" si="50"/>
        <v>3.5</v>
      </c>
      <c r="BB9" s="217">
        <f t="shared" si="51"/>
        <v>3.5</v>
      </c>
      <c r="BC9" s="217">
        <f t="shared" si="52"/>
        <v>3.5</v>
      </c>
      <c r="BD9" s="217">
        <f t="shared" si="53"/>
        <v>3.5</v>
      </c>
      <c r="BE9" s="217">
        <f t="shared" si="54"/>
        <v>3.5</v>
      </c>
      <c r="BF9" s="217">
        <f t="shared" si="55"/>
        <v>3.5</v>
      </c>
      <c r="BG9" s="217">
        <f t="shared" si="56"/>
        <v>3.5</v>
      </c>
      <c r="BH9" s="217">
        <f t="shared" si="57"/>
        <v>3.5</v>
      </c>
      <c r="BI9" s="217">
        <f t="shared" si="58"/>
        <v>3.5</v>
      </c>
      <c r="BJ9" s="217">
        <f t="shared" si="59"/>
        <v>3.5</v>
      </c>
      <c r="BK9" s="218">
        <v>234.68</v>
      </c>
    </row>
    <row r="10" spans="1:63" x14ac:dyDescent="0.2">
      <c r="A10" s="215">
        <v>5</v>
      </c>
      <c r="B10" s="216">
        <f>IF($A10+B$5&gt;85,0,IF(B9=10,10,B9+0.5))</f>
        <v>4</v>
      </c>
      <c r="C10" s="217">
        <f t="shared" si="0"/>
        <v>4</v>
      </c>
      <c r="D10" s="217">
        <f t="shared" si="1"/>
        <v>4</v>
      </c>
      <c r="E10" s="217">
        <f t="shared" si="2"/>
        <v>4</v>
      </c>
      <c r="F10" s="217">
        <f t="shared" si="3"/>
        <v>4</v>
      </c>
      <c r="G10" s="217">
        <f t="shared" si="4"/>
        <v>4</v>
      </c>
      <c r="H10" s="217">
        <f t="shared" si="5"/>
        <v>4</v>
      </c>
      <c r="I10" s="217">
        <f t="shared" si="6"/>
        <v>4</v>
      </c>
      <c r="J10" s="217">
        <f t="shared" si="7"/>
        <v>4</v>
      </c>
      <c r="K10" s="217">
        <f t="shared" si="8"/>
        <v>4</v>
      </c>
      <c r="L10" s="217">
        <f t="shared" si="9"/>
        <v>4</v>
      </c>
      <c r="M10" s="217">
        <f t="shared" si="10"/>
        <v>4</v>
      </c>
      <c r="N10" s="217">
        <f t="shared" si="11"/>
        <v>4</v>
      </c>
      <c r="O10" s="217">
        <f t="shared" si="12"/>
        <v>4</v>
      </c>
      <c r="P10" s="217">
        <f t="shared" si="13"/>
        <v>4</v>
      </c>
      <c r="Q10" s="217">
        <f t="shared" si="14"/>
        <v>4</v>
      </c>
      <c r="R10" s="217">
        <f t="shared" si="15"/>
        <v>4</v>
      </c>
      <c r="S10" s="217">
        <f t="shared" si="16"/>
        <v>4</v>
      </c>
      <c r="T10" s="217">
        <f t="shared" si="17"/>
        <v>4</v>
      </c>
      <c r="U10" s="217">
        <f t="shared" si="18"/>
        <v>4</v>
      </c>
      <c r="V10" s="217">
        <f t="shared" si="19"/>
        <v>4</v>
      </c>
      <c r="W10" s="217">
        <f t="shared" si="20"/>
        <v>4</v>
      </c>
      <c r="X10" s="217">
        <f t="shared" si="21"/>
        <v>4</v>
      </c>
      <c r="Y10" s="217">
        <f t="shared" si="22"/>
        <v>4</v>
      </c>
      <c r="Z10" s="217">
        <f t="shared" si="23"/>
        <v>4</v>
      </c>
      <c r="AA10" s="217">
        <f t="shared" si="24"/>
        <v>4</v>
      </c>
      <c r="AB10" s="217">
        <f t="shared" si="25"/>
        <v>4</v>
      </c>
      <c r="AC10" s="217">
        <f t="shared" si="26"/>
        <v>4</v>
      </c>
      <c r="AD10" s="217">
        <f t="shared" si="27"/>
        <v>4</v>
      </c>
      <c r="AE10" s="217">
        <f t="shared" si="28"/>
        <v>4</v>
      </c>
      <c r="AF10" s="217">
        <f t="shared" si="29"/>
        <v>4</v>
      </c>
      <c r="AG10" s="217">
        <f t="shared" si="30"/>
        <v>4</v>
      </c>
      <c r="AH10" s="217">
        <f t="shared" si="31"/>
        <v>4</v>
      </c>
      <c r="AI10" s="217">
        <f t="shared" si="32"/>
        <v>4</v>
      </c>
      <c r="AJ10" s="217">
        <f t="shared" si="33"/>
        <v>4</v>
      </c>
      <c r="AK10" s="217">
        <f t="shared" si="34"/>
        <v>4</v>
      </c>
      <c r="AL10" s="217">
        <f t="shared" si="35"/>
        <v>4</v>
      </c>
      <c r="AM10" s="217">
        <f t="shared" si="36"/>
        <v>4</v>
      </c>
      <c r="AN10" s="217">
        <f t="shared" si="37"/>
        <v>4</v>
      </c>
      <c r="AO10" s="217">
        <f t="shared" si="38"/>
        <v>4</v>
      </c>
      <c r="AP10" s="217">
        <f t="shared" si="39"/>
        <v>4</v>
      </c>
      <c r="AQ10" s="217">
        <f t="shared" si="40"/>
        <v>4</v>
      </c>
      <c r="AR10" s="217">
        <f t="shared" si="41"/>
        <v>4</v>
      </c>
      <c r="AS10" s="217">
        <f t="shared" si="42"/>
        <v>4</v>
      </c>
      <c r="AT10" s="217">
        <f t="shared" si="43"/>
        <v>4</v>
      </c>
      <c r="AU10" s="217">
        <f t="shared" si="44"/>
        <v>4</v>
      </c>
      <c r="AV10" s="217">
        <f t="shared" si="45"/>
        <v>4</v>
      </c>
      <c r="AW10" s="217">
        <f t="shared" si="46"/>
        <v>4</v>
      </c>
      <c r="AX10" s="217">
        <f t="shared" si="47"/>
        <v>4</v>
      </c>
      <c r="AY10" s="217">
        <f t="shared" si="48"/>
        <v>4</v>
      </c>
      <c r="AZ10" s="217">
        <f t="shared" si="49"/>
        <v>4</v>
      </c>
      <c r="BA10" s="217">
        <f t="shared" si="50"/>
        <v>4</v>
      </c>
      <c r="BB10" s="217">
        <f t="shared" si="51"/>
        <v>4</v>
      </c>
      <c r="BC10" s="217">
        <f t="shared" si="52"/>
        <v>4</v>
      </c>
      <c r="BD10" s="217">
        <f t="shared" si="53"/>
        <v>4</v>
      </c>
      <c r="BE10" s="217">
        <f t="shared" si="54"/>
        <v>4</v>
      </c>
      <c r="BF10" s="217">
        <f t="shared" si="55"/>
        <v>4</v>
      </c>
      <c r="BG10" s="217">
        <f t="shared" si="56"/>
        <v>4</v>
      </c>
      <c r="BH10" s="217">
        <f t="shared" si="57"/>
        <v>4</v>
      </c>
      <c r="BI10" s="217">
        <f t="shared" si="58"/>
        <v>4</v>
      </c>
      <c r="BJ10" s="217">
        <f t="shared" si="59"/>
        <v>4</v>
      </c>
      <c r="BK10" s="218">
        <v>277.41000000000003</v>
      </c>
    </row>
    <row r="11" spans="1:63" x14ac:dyDescent="0.2">
      <c r="A11" s="215">
        <v>6</v>
      </c>
      <c r="B11" s="216">
        <f t="shared" si="60"/>
        <v>4.5</v>
      </c>
      <c r="C11" s="217">
        <f t="shared" si="0"/>
        <v>4.5</v>
      </c>
      <c r="D11" s="217">
        <f t="shared" si="1"/>
        <v>4.5</v>
      </c>
      <c r="E11" s="217">
        <f t="shared" si="2"/>
        <v>4.5</v>
      </c>
      <c r="F11" s="217">
        <f t="shared" si="3"/>
        <v>4.5</v>
      </c>
      <c r="G11" s="217">
        <f t="shared" si="4"/>
        <v>4.5</v>
      </c>
      <c r="H11" s="217">
        <f t="shared" si="5"/>
        <v>4.5</v>
      </c>
      <c r="I11" s="217">
        <f t="shared" si="6"/>
        <v>4.5</v>
      </c>
      <c r="J11" s="217">
        <f t="shared" si="7"/>
        <v>4.5</v>
      </c>
      <c r="K11" s="217">
        <f t="shared" si="8"/>
        <v>4.5</v>
      </c>
      <c r="L11" s="217">
        <f t="shared" si="9"/>
        <v>4.5</v>
      </c>
      <c r="M11" s="217">
        <f t="shared" si="10"/>
        <v>4.5</v>
      </c>
      <c r="N11" s="217">
        <f t="shared" si="11"/>
        <v>4.5</v>
      </c>
      <c r="O11" s="217">
        <f t="shared" si="12"/>
        <v>4.5</v>
      </c>
      <c r="P11" s="217">
        <f t="shared" si="13"/>
        <v>4.5</v>
      </c>
      <c r="Q11" s="217">
        <f t="shared" si="14"/>
        <v>4.5</v>
      </c>
      <c r="R11" s="217">
        <f t="shared" si="15"/>
        <v>4.5</v>
      </c>
      <c r="S11" s="217">
        <f t="shared" si="16"/>
        <v>4.5</v>
      </c>
      <c r="T11" s="217">
        <f t="shared" si="17"/>
        <v>4.5</v>
      </c>
      <c r="U11" s="217">
        <f t="shared" si="18"/>
        <v>4.5</v>
      </c>
      <c r="V11" s="217">
        <f t="shared" si="19"/>
        <v>4.5</v>
      </c>
      <c r="W11" s="217">
        <f t="shared" si="20"/>
        <v>4.5</v>
      </c>
      <c r="X11" s="217">
        <f t="shared" si="21"/>
        <v>4.5</v>
      </c>
      <c r="Y11" s="217">
        <f t="shared" si="22"/>
        <v>4.5</v>
      </c>
      <c r="Z11" s="217">
        <f t="shared" si="23"/>
        <v>4.5</v>
      </c>
      <c r="AA11" s="217">
        <f t="shared" si="24"/>
        <v>4.5</v>
      </c>
      <c r="AB11" s="217">
        <f t="shared" si="25"/>
        <v>4.5</v>
      </c>
      <c r="AC11" s="217">
        <f t="shared" si="26"/>
        <v>4.5</v>
      </c>
      <c r="AD11" s="217">
        <f t="shared" si="27"/>
        <v>4.5</v>
      </c>
      <c r="AE11" s="217">
        <f t="shared" si="28"/>
        <v>4.5</v>
      </c>
      <c r="AF11" s="217">
        <f t="shared" si="29"/>
        <v>4.5</v>
      </c>
      <c r="AG11" s="217">
        <f t="shared" si="30"/>
        <v>4.5</v>
      </c>
      <c r="AH11" s="217">
        <f t="shared" si="31"/>
        <v>4.5</v>
      </c>
      <c r="AI11" s="217">
        <f t="shared" si="32"/>
        <v>4.5</v>
      </c>
      <c r="AJ11" s="217">
        <f t="shared" si="33"/>
        <v>4.5</v>
      </c>
      <c r="AK11" s="217">
        <f t="shared" si="34"/>
        <v>4.5</v>
      </c>
      <c r="AL11" s="217">
        <f t="shared" si="35"/>
        <v>4.5</v>
      </c>
      <c r="AM11" s="217">
        <f t="shared" si="36"/>
        <v>4.5</v>
      </c>
      <c r="AN11" s="217">
        <f t="shared" si="37"/>
        <v>4.5</v>
      </c>
      <c r="AO11" s="217">
        <f t="shared" si="38"/>
        <v>4.5</v>
      </c>
      <c r="AP11" s="217">
        <f t="shared" si="39"/>
        <v>4.5</v>
      </c>
      <c r="AQ11" s="217">
        <f t="shared" si="40"/>
        <v>4.5</v>
      </c>
      <c r="AR11" s="217">
        <f t="shared" si="41"/>
        <v>4.5</v>
      </c>
      <c r="AS11" s="217">
        <f t="shared" si="42"/>
        <v>4.5</v>
      </c>
      <c r="AT11" s="217">
        <f t="shared" si="43"/>
        <v>4.5</v>
      </c>
      <c r="AU11" s="217">
        <f t="shared" si="44"/>
        <v>4.5</v>
      </c>
      <c r="AV11" s="217">
        <f t="shared" si="45"/>
        <v>4.5</v>
      </c>
      <c r="AW11" s="217">
        <f t="shared" si="46"/>
        <v>4.5</v>
      </c>
      <c r="AX11" s="217">
        <f t="shared" si="47"/>
        <v>4.5</v>
      </c>
      <c r="AY11" s="217">
        <f t="shared" si="48"/>
        <v>4.5</v>
      </c>
      <c r="AZ11" s="217">
        <f t="shared" si="49"/>
        <v>4.5</v>
      </c>
      <c r="BA11" s="217">
        <f t="shared" si="50"/>
        <v>4.5</v>
      </c>
      <c r="BB11" s="217">
        <f t="shared" si="51"/>
        <v>4.5</v>
      </c>
      <c r="BC11" s="217">
        <f t="shared" si="52"/>
        <v>4.5</v>
      </c>
      <c r="BD11" s="217">
        <f t="shared" si="53"/>
        <v>4.5</v>
      </c>
      <c r="BE11" s="217">
        <f t="shared" si="54"/>
        <v>4.5</v>
      </c>
      <c r="BF11" s="217">
        <f t="shared" si="55"/>
        <v>4.5</v>
      </c>
      <c r="BG11" s="217">
        <f t="shared" si="56"/>
        <v>4.5</v>
      </c>
      <c r="BH11" s="217">
        <f t="shared" si="57"/>
        <v>4.5</v>
      </c>
      <c r="BI11" s="217">
        <f t="shared" si="58"/>
        <v>4.5</v>
      </c>
      <c r="BJ11" s="217">
        <f t="shared" si="59"/>
        <v>4.5</v>
      </c>
      <c r="BK11" s="218">
        <v>312.22000000000003</v>
      </c>
    </row>
    <row r="12" spans="1:63" x14ac:dyDescent="0.2">
      <c r="A12" s="215">
        <v>7</v>
      </c>
      <c r="B12" s="216">
        <f t="shared" si="60"/>
        <v>5</v>
      </c>
      <c r="C12" s="217">
        <f t="shared" si="0"/>
        <v>5</v>
      </c>
      <c r="D12" s="217">
        <f t="shared" si="1"/>
        <v>5</v>
      </c>
      <c r="E12" s="217">
        <f t="shared" si="2"/>
        <v>5</v>
      </c>
      <c r="F12" s="217">
        <f t="shared" si="3"/>
        <v>5</v>
      </c>
      <c r="G12" s="217">
        <f t="shared" si="4"/>
        <v>5</v>
      </c>
      <c r="H12" s="217">
        <f t="shared" si="5"/>
        <v>5</v>
      </c>
      <c r="I12" s="217">
        <f t="shared" si="6"/>
        <v>5</v>
      </c>
      <c r="J12" s="217">
        <f t="shared" si="7"/>
        <v>5</v>
      </c>
      <c r="K12" s="217">
        <f t="shared" si="8"/>
        <v>5</v>
      </c>
      <c r="L12" s="217">
        <f t="shared" si="9"/>
        <v>5</v>
      </c>
      <c r="M12" s="217">
        <f t="shared" si="10"/>
        <v>5</v>
      </c>
      <c r="N12" s="217">
        <f t="shared" si="11"/>
        <v>5</v>
      </c>
      <c r="O12" s="217">
        <f t="shared" si="12"/>
        <v>5</v>
      </c>
      <c r="P12" s="217">
        <f t="shared" si="13"/>
        <v>5</v>
      </c>
      <c r="Q12" s="217">
        <f t="shared" si="14"/>
        <v>5</v>
      </c>
      <c r="R12" s="217">
        <f t="shared" si="15"/>
        <v>5</v>
      </c>
      <c r="S12" s="217">
        <f t="shared" si="16"/>
        <v>5</v>
      </c>
      <c r="T12" s="217">
        <f t="shared" si="17"/>
        <v>5</v>
      </c>
      <c r="U12" s="217">
        <f t="shared" si="18"/>
        <v>5</v>
      </c>
      <c r="V12" s="217">
        <f t="shared" si="19"/>
        <v>5</v>
      </c>
      <c r="W12" s="217">
        <f t="shared" si="20"/>
        <v>5</v>
      </c>
      <c r="X12" s="217">
        <f t="shared" si="21"/>
        <v>5</v>
      </c>
      <c r="Y12" s="217">
        <f t="shared" si="22"/>
        <v>5</v>
      </c>
      <c r="Z12" s="217">
        <f t="shared" si="23"/>
        <v>5</v>
      </c>
      <c r="AA12" s="217">
        <f t="shared" si="24"/>
        <v>5</v>
      </c>
      <c r="AB12" s="217">
        <f t="shared" si="25"/>
        <v>5</v>
      </c>
      <c r="AC12" s="217">
        <f t="shared" si="26"/>
        <v>5</v>
      </c>
      <c r="AD12" s="217">
        <f t="shared" si="27"/>
        <v>5</v>
      </c>
      <c r="AE12" s="217">
        <f t="shared" si="28"/>
        <v>5</v>
      </c>
      <c r="AF12" s="217">
        <f t="shared" si="29"/>
        <v>5</v>
      </c>
      <c r="AG12" s="217">
        <f t="shared" si="30"/>
        <v>5</v>
      </c>
      <c r="AH12" s="217">
        <f t="shared" si="31"/>
        <v>5</v>
      </c>
      <c r="AI12" s="217">
        <f t="shared" si="32"/>
        <v>5</v>
      </c>
      <c r="AJ12" s="217">
        <f t="shared" si="33"/>
        <v>5</v>
      </c>
      <c r="AK12" s="217">
        <f t="shared" si="34"/>
        <v>5</v>
      </c>
      <c r="AL12" s="217">
        <f t="shared" si="35"/>
        <v>5</v>
      </c>
      <c r="AM12" s="217">
        <f t="shared" si="36"/>
        <v>5</v>
      </c>
      <c r="AN12" s="217">
        <f t="shared" si="37"/>
        <v>5</v>
      </c>
      <c r="AO12" s="217">
        <f t="shared" si="38"/>
        <v>5</v>
      </c>
      <c r="AP12" s="217">
        <f t="shared" si="39"/>
        <v>5</v>
      </c>
      <c r="AQ12" s="217">
        <f t="shared" si="40"/>
        <v>5</v>
      </c>
      <c r="AR12" s="217">
        <f t="shared" si="41"/>
        <v>5</v>
      </c>
      <c r="AS12" s="217">
        <f t="shared" si="42"/>
        <v>5</v>
      </c>
      <c r="AT12" s="217">
        <f t="shared" si="43"/>
        <v>5</v>
      </c>
      <c r="AU12" s="217">
        <f t="shared" si="44"/>
        <v>5</v>
      </c>
      <c r="AV12" s="217">
        <f t="shared" si="45"/>
        <v>5</v>
      </c>
      <c r="AW12" s="217">
        <f t="shared" si="46"/>
        <v>5</v>
      </c>
      <c r="AX12" s="217">
        <f t="shared" si="47"/>
        <v>5</v>
      </c>
      <c r="AY12" s="217">
        <f t="shared" si="48"/>
        <v>5</v>
      </c>
      <c r="AZ12" s="217">
        <f t="shared" si="49"/>
        <v>5</v>
      </c>
      <c r="BA12" s="217">
        <f t="shared" si="50"/>
        <v>5</v>
      </c>
      <c r="BB12" s="217">
        <f t="shared" si="51"/>
        <v>5</v>
      </c>
      <c r="BC12" s="217">
        <f t="shared" si="52"/>
        <v>5</v>
      </c>
      <c r="BD12" s="217">
        <f t="shared" si="53"/>
        <v>5</v>
      </c>
      <c r="BE12" s="217">
        <f t="shared" si="54"/>
        <v>5</v>
      </c>
      <c r="BF12" s="217">
        <f t="shared" si="55"/>
        <v>5</v>
      </c>
      <c r="BG12" s="217">
        <f t="shared" si="56"/>
        <v>5</v>
      </c>
      <c r="BH12" s="217">
        <f t="shared" si="57"/>
        <v>5</v>
      </c>
      <c r="BI12" s="217">
        <f t="shared" si="58"/>
        <v>5</v>
      </c>
      <c r="BJ12" s="217">
        <f t="shared" si="59"/>
        <v>5</v>
      </c>
      <c r="BK12" s="218">
        <v>347.03</v>
      </c>
    </row>
    <row r="13" spans="1:63" x14ac:dyDescent="0.2">
      <c r="A13" s="215">
        <v>8</v>
      </c>
      <c r="B13" s="216">
        <f t="shared" si="60"/>
        <v>5.5</v>
      </c>
      <c r="C13" s="217">
        <f t="shared" si="0"/>
        <v>5.5</v>
      </c>
      <c r="D13" s="217">
        <f t="shared" si="1"/>
        <v>5.5</v>
      </c>
      <c r="E13" s="217">
        <f t="shared" si="2"/>
        <v>5.5</v>
      </c>
      <c r="F13" s="217">
        <f t="shared" si="3"/>
        <v>5.5</v>
      </c>
      <c r="G13" s="217">
        <f t="shared" si="4"/>
        <v>5.5</v>
      </c>
      <c r="H13" s="217">
        <f t="shared" si="5"/>
        <v>5.5</v>
      </c>
      <c r="I13" s="217">
        <f t="shared" si="6"/>
        <v>5.5</v>
      </c>
      <c r="J13" s="217">
        <f t="shared" si="7"/>
        <v>5.5</v>
      </c>
      <c r="K13" s="217">
        <f t="shared" si="8"/>
        <v>5.5</v>
      </c>
      <c r="L13" s="217">
        <f t="shared" si="9"/>
        <v>5.5</v>
      </c>
      <c r="M13" s="217">
        <f t="shared" si="10"/>
        <v>5.5</v>
      </c>
      <c r="N13" s="217">
        <f t="shared" si="11"/>
        <v>5.5</v>
      </c>
      <c r="O13" s="217">
        <f t="shared" si="12"/>
        <v>5.5</v>
      </c>
      <c r="P13" s="217">
        <f t="shared" si="13"/>
        <v>5.5</v>
      </c>
      <c r="Q13" s="217">
        <f t="shared" si="14"/>
        <v>5.5</v>
      </c>
      <c r="R13" s="217">
        <f t="shared" si="15"/>
        <v>5.5</v>
      </c>
      <c r="S13" s="217">
        <f t="shared" si="16"/>
        <v>5.5</v>
      </c>
      <c r="T13" s="217">
        <f t="shared" si="17"/>
        <v>5.5</v>
      </c>
      <c r="U13" s="217">
        <f t="shared" si="18"/>
        <v>5.5</v>
      </c>
      <c r="V13" s="217">
        <f t="shared" si="19"/>
        <v>5.5</v>
      </c>
      <c r="W13" s="217">
        <f t="shared" si="20"/>
        <v>5.5</v>
      </c>
      <c r="X13" s="217">
        <f t="shared" si="21"/>
        <v>5.5</v>
      </c>
      <c r="Y13" s="217">
        <f t="shared" si="22"/>
        <v>5.5</v>
      </c>
      <c r="Z13" s="217">
        <f t="shared" si="23"/>
        <v>5.5</v>
      </c>
      <c r="AA13" s="217">
        <f t="shared" si="24"/>
        <v>5.5</v>
      </c>
      <c r="AB13" s="217">
        <f t="shared" si="25"/>
        <v>5.5</v>
      </c>
      <c r="AC13" s="217">
        <f t="shared" si="26"/>
        <v>5.5</v>
      </c>
      <c r="AD13" s="217">
        <f t="shared" si="27"/>
        <v>5.5</v>
      </c>
      <c r="AE13" s="217">
        <f t="shared" si="28"/>
        <v>5.5</v>
      </c>
      <c r="AF13" s="217">
        <f t="shared" si="29"/>
        <v>5.5</v>
      </c>
      <c r="AG13" s="217">
        <f t="shared" si="30"/>
        <v>5.5</v>
      </c>
      <c r="AH13" s="217">
        <f t="shared" si="31"/>
        <v>5.5</v>
      </c>
      <c r="AI13" s="217">
        <f t="shared" si="32"/>
        <v>5.5</v>
      </c>
      <c r="AJ13" s="217">
        <f t="shared" si="33"/>
        <v>5.5</v>
      </c>
      <c r="AK13" s="217">
        <f t="shared" si="34"/>
        <v>5.5</v>
      </c>
      <c r="AL13" s="217">
        <f t="shared" si="35"/>
        <v>5.5</v>
      </c>
      <c r="AM13" s="217">
        <f t="shared" si="36"/>
        <v>5.5</v>
      </c>
      <c r="AN13" s="217">
        <f t="shared" si="37"/>
        <v>5.5</v>
      </c>
      <c r="AO13" s="217">
        <f t="shared" si="38"/>
        <v>5.5</v>
      </c>
      <c r="AP13" s="217">
        <f t="shared" si="39"/>
        <v>5.5</v>
      </c>
      <c r="AQ13" s="217">
        <f t="shared" si="40"/>
        <v>5.5</v>
      </c>
      <c r="AR13" s="217">
        <f t="shared" si="41"/>
        <v>5.5</v>
      </c>
      <c r="AS13" s="217">
        <f t="shared" si="42"/>
        <v>5.5</v>
      </c>
      <c r="AT13" s="217">
        <f t="shared" si="43"/>
        <v>5.5</v>
      </c>
      <c r="AU13" s="217">
        <f t="shared" si="44"/>
        <v>5.5</v>
      </c>
      <c r="AV13" s="217">
        <f t="shared" si="45"/>
        <v>5.5</v>
      </c>
      <c r="AW13" s="217">
        <f t="shared" si="46"/>
        <v>5.5</v>
      </c>
      <c r="AX13" s="217">
        <f t="shared" si="47"/>
        <v>5.5</v>
      </c>
      <c r="AY13" s="217">
        <f t="shared" si="48"/>
        <v>5.5</v>
      </c>
      <c r="AZ13" s="217">
        <f t="shared" si="49"/>
        <v>5.5</v>
      </c>
      <c r="BA13" s="217">
        <f t="shared" si="50"/>
        <v>5.5</v>
      </c>
      <c r="BB13" s="217">
        <f t="shared" si="51"/>
        <v>5.5</v>
      </c>
      <c r="BC13" s="217">
        <f t="shared" si="52"/>
        <v>5.5</v>
      </c>
      <c r="BD13" s="217">
        <f t="shared" si="53"/>
        <v>5.5</v>
      </c>
      <c r="BE13" s="217">
        <f t="shared" si="54"/>
        <v>5.5</v>
      </c>
      <c r="BF13" s="217">
        <f t="shared" si="55"/>
        <v>5.5</v>
      </c>
      <c r="BG13" s="217">
        <f t="shared" si="56"/>
        <v>5.5</v>
      </c>
      <c r="BH13" s="217">
        <f t="shared" si="57"/>
        <v>5.5</v>
      </c>
      <c r="BI13" s="217">
        <f t="shared" si="58"/>
        <v>5.5</v>
      </c>
      <c r="BJ13" s="217">
        <f t="shared" si="59"/>
        <v>5.5</v>
      </c>
      <c r="BK13" s="218">
        <v>381.71</v>
      </c>
    </row>
    <row r="14" spans="1:63" x14ac:dyDescent="0.2">
      <c r="A14" s="215">
        <v>9</v>
      </c>
      <c r="B14" s="216">
        <f t="shared" si="60"/>
        <v>6</v>
      </c>
      <c r="C14" s="217">
        <f t="shared" si="0"/>
        <v>6</v>
      </c>
      <c r="D14" s="217">
        <f t="shared" si="1"/>
        <v>6</v>
      </c>
      <c r="E14" s="217">
        <f t="shared" si="2"/>
        <v>6</v>
      </c>
      <c r="F14" s="217">
        <f t="shared" si="3"/>
        <v>6</v>
      </c>
      <c r="G14" s="217">
        <f t="shared" si="4"/>
        <v>6</v>
      </c>
      <c r="H14" s="217">
        <f t="shared" si="5"/>
        <v>6</v>
      </c>
      <c r="I14" s="217">
        <f t="shared" si="6"/>
        <v>6</v>
      </c>
      <c r="J14" s="217">
        <f t="shared" si="7"/>
        <v>6</v>
      </c>
      <c r="K14" s="217">
        <f t="shared" si="8"/>
        <v>6</v>
      </c>
      <c r="L14" s="217">
        <f t="shared" si="9"/>
        <v>6</v>
      </c>
      <c r="M14" s="217">
        <f t="shared" si="10"/>
        <v>6</v>
      </c>
      <c r="N14" s="217">
        <f t="shared" si="11"/>
        <v>6</v>
      </c>
      <c r="O14" s="217">
        <f t="shared" si="12"/>
        <v>6</v>
      </c>
      <c r="P14" s="217">
        <f t="shared" si="13"/>
        <v>6</v>
      </c>
      <c r="Q14" s="217">
        <f t="shared" si="14"/>
        <v>6</v>
      </c>
      <c r="R14" s="217">
        <f t="shared" si="15"/>
        <v>6</v>
      </c>
      <c r="S14" s="217">
        <f t="shared" si="16"/>
        <v>6</v>
      </c>
      <c r="T14" s="217">
        <f t="shared" si="17"/>
        <v>6</v>
      </c>
      <c r="U14" s="217">
        <f t="shared" si="18"/>
        <v>6</v>
      </c>
      <c r="V14" s="217">
        <f t="shared" si="19"/>
        <v>6</v>
      </c>
      <c r="W14" s="217">
        <f t="shared" si="20"/>
        <v>6</v>
      </c>
      <c r="X14" s="217">
        <f t="shared" si="21"/>
        <v>6</v>
      </c>
      <c r="Y14" s="217">
        <f t="shared" si="22"/>
        <v>6</v>
      </c>
      <c r="Z14" s="217">
        <f t="shared" si="23"/>
        <v>6</v>
      </c>
      <c r="AA14" s="217">
        <f t="shared" si="24"/>
        <v>6</v>
      </c>
      <c r="AB14" s="217">
        <f t="shared" si="25"/>
        <v>6</v>
      </c>
      <c r="AC14" s="217">
        <f t="shared" si="26"/>
        <v>6</v>
      </c>
      <c r="AD14" s="217">
        <f t="shared" si="27"/>
        <v>6</v>
      </c>
      <c r="AE14" s="217">
        <f t="shared" si="28"/>
        <v>6</v>
      </c>
      <c r="AF14" s="217">
        <f t="shared" si="29"/>
        <v>6</v>
      </c>
      <c r="AG14" s="217">
        <f t="shared" si="30"/>
        <v>6</v>
      </c>
      <c r="AH14" s="217">
        <f t="shared" si="31"/>
        <v>6</v>
      </c>
      <c r="AI14" s="217">
        <f t="shared" si="32"/>
        <v>6</v>
      </c>
      <c r="AJ14" s="217">
        <f t="shared" si="33"/>
        <v>6</v>
      </c>
      <c r="AK14" s="217">
        <f t="shared" si="34"/>
        <v>6</v>
      </c>
      <c r="AL14" s="217">
        <f t="shared" si="35"/>
        <v>6</v>
      </c>
      <c r="AM14" s="217">
        <f t="shared" si="36"/>
        <v>6</v>
      </c>
      <c r="AN14" s="217">
        <f t="shared" si="37"/>
        <v>6</v>
      </c>
      <c r="AO14" s="217">
        <f t="shared" si="38"/>
        <v>6</v>
      </c>
      <c r="AP14" s="217">
        <f t="shared" si="39"/>
        <v>6</v>
      </c>
      <c r="AQ14" s="217">
        <f t="shared" si="40"/>
        <v>6</v>
      </c>
      <c r="AR14" s="217">
        <f t="shared" si="41"/>
        <v>6</v>
      </c>
      <c r="AS14" s="217">
        <f t="shared" si="42"/>
        <v>6</v>
      </c>
      <c r="AT14" s="217">
        <f t="shared" si="43"/>
        <v>6</v>
      </c>
      <c r="AU14" s="217">
        <f t="shared" si="44"/>
        <v>6</v>
      </c>
      <c r="AV14" s="217">
        <f t="shared" si="45"/>
        <v>6</v>
      </c>
      <c r="AW14" s="217">
        <f t="shared" si="46"/>
        <v>6</v>
      </c>
      <c r="AX14" s="217">
        <f t="shared" si="47"/>
        <v>6</v>
      </c>
      <c r="AY14" s="217">
        <f t="shared" si="48"/>
        <v>6</v>
      </c>
      <c r="AZ14" s="217">
        <f t="shared" si="49"/>
        <v>6</v>
      </c>
      <c r="BA14" s="217">
        <f t="shared" si="50"/>
        <v>6</v>
      </c>
      <c r="BB14" s="217">
        <f t="shared" si="51"/>
        <v>6</v>
      </c>
      <c r="BC14" s="217">
        <f t="shared" si="52"/>
        <v>6</v>
      </c>
      <c r="BD14" s="217">
        <f t="shared" si="53"/>
        <v>6</v>
      </c>
      <c r="BE14" s="217">
        <f t="shared" si="54"/>
        <v>6</v>
      </c>
      <c r="BF14" s="217">
        <f t="shared" si="55"/>
        <v>6</v>
      </c>
      <c r="BG14" s="217">
        <f t="shared" si="56"/>
        <v>6</v>
      </c>
      <c r="BH14" s="217">
        <f t="shared" si="57"/>
        <v>6</v>
      </c>
      <c r="BI14" s="217">
        <f t="shared" si="58"/>
        <v>6</v>
      </c>
      <c r="BJ14" s="217">
        <f t="shared" si="59"/>
        <v>6</v>
      </c>
      <c r="BK14" s="218">
        <v>416.5</v>
      </c>
    </row>
    <row r="15" spans="1:63" x14ac:dyDescent="0.2">
      <c r="A15" s="215">
        <v>10</v>
      </c>
      <c r="B15" s="216">
        <f t="shared" si="60"/>
        <v>6.5</v>
      </c>
      <c r="C15" s="217">
        <f t="shared" si="0"/>
        <v>6.5</v>
      </c>
      <c r="D15" s="217">
        <f t="shared" si="1"/>
        <v>6.5</v>
      </c>
      <c r="E15" s="217">
        <f t="shared" si="2"/>
        <v>6.5</v>
      </c>
      <c r="F15" s="217">
        <f t="shared" si="3"/>
        <v>6.5</v>
      </c>
      <c r="G15" s="217">
        <f t="shared" si="4"/>
        <v>6.5</v>
      </c>
      <c r="H15" s="217">
        <f t="shared" si="5"/>
        <v>6.5</v>
      </c>
      <c r="I15" s="217">
        <f t="shared" si="6"/>
        <v>6.5</v>
      </c>
      <c r="J15" s="217">
        <f t="shared" si="7"/>
        <v>6.5</v>
      </c>
      <c r="K15" s="217">
        <f t="shared" si="8"/>
        <v>6.5</v>
      </c>
      <c r="L15" s="217">
        <f t="shared" si="9"/>
        <v>6.5</v>
      </c>
      <c r="M15" s="217">
        <f t="shared" si="10"/>
        <v>6.5</v>
      </c>
      <c r="N15" s="217">
        <f t="shared" si="11"/>
        <v>6.5</v>
      </c>
      <c r="O15" s="217">
        <f t="shared" si="12"/>
        <v>6.5</v>
      </c>
      <c r="P15" s="217">
        <f t="shared" si="13"/>
        <v>6.5</v>
      </c>
      <c r="Q15" s="217">
        <f t="shared" si="14"/>
        <v>6.5</v>
      </c>
      <c r="R15" s="217">
        <f t="shared" si="15"/>
        <v>6.5</v>
      </c>
      <c r="S15" s="217">
        <f t="shared" si="16"/>
        <v>6.5</v>
      </c>
      <c r="T15" s="217">
        <f t="shared" si="17"/>
        <v>6.5</v>
      </c>
      <c r="U15" s="217">
        <f t="shared" si="18"/>
        <v>6.5</v>
      </c>
      <c r="V15" s="217">
        <f t="shared" si="19"/>
        <v>6.5</v>
      </c>
      <c r="W15" s="217">
        <f t="shared" si="20"/>
        <v>6.5</v>
      </c>
      <c r="X15" s="217">
        <f t="shared" si="21"/>
        <v>6.5</v>
      </c>
      <c r="Y15" s="217">
        <f t="shared" si="22"/>
        <v>6.5</v>
      </c>
      <c r="Z15" s="217">
        <f t="shared" si="23"/>
        <v>6.5</v>
      </c>
      <c r="AA15" s="217">
        <f t="shared" si="24"/>
        <v>6.5</v>
      </c>
      <c r="AB15" s="217">
        <f t="shared" si="25"/>
        <v>6.5</v>
      </c>
      <c r="AC15" s="217">
        <f t="shared" si="26"/>
        <v>6.5</v>
      </c>
      <c r="AD15" s="217">
        <f t="shared" si="27"/>
        <v>6.5</v>
      </c>
      <c r="AE15" s="217">
        <f t="shared" si="28"/>
        <v>6.5</v>
      </c>
      <c r="AF15" s="217">
        <f t="shared" si="29"/>
        <v>6.5</v>
      </c>
      <c r="AG15" s="217">
        <f t="shared" si="30"/>
        <v>6.5</v>
      </c>
      <c r="AH15" s="217">
        <f t="shared" si="31"/>
        <v>6.5</v>
      </c>
      <c r="AI15" s="217">
        <f t="shared" si="32"/>
        <v>6.5</v>
      </c>
      <c r="AJ15" s="217">
        <f t="shared" si="33"/>
        <v>6.5</v>
      </c>
      <c r="AK15" s="217">
        <f t="shared" si="34"/>
        <v>6.5</v>
      </c>
      <c r="AL15" s="217">
        <f t="shared" si="35"/>
        <v>6.5</v>
      </c>
      <c r="AM15" s="217">
        <f t="shared" si="36"/>
        <v>6.5</v>
      </c>
      <c r="AN15" s="217">
        <f t="shared" si="37"/>
        <v>6.5</v>
      </c>
      <c r="AO15" s="217">
        <f t="shared" si="38"/>
        <v>6.5</v>
      </c>
      <c r="AP15" s="217">
        <f t="shared" si="39"/>
        <v>6.5</v>
      </c>
      <c r="AQ15" s="217">
        <f t="shared" si="40"/>
        <v>6.5</v>
      </c>
      <c r="AR15" s="217">
        <f t="shared" si="41"/>
        <v>6.5</v>
      </c>
      <c r="AS15" s="217">
        <f t="shared" si="42"/>
        <v>6.5</v>
      </c>
      <c r="AT15" s="217">
        <f t="shared" si="43"/>
        <v>6.5</v>
      </c>
      <c r="AU15" s="217">
        <f t="shared" si="44"/>
        <v>6.5</v>
      </c>
      <c r="AV15" s="217">
        <f t="shared" si="45"/>
        <v>6.5</v>
      </c>
      <c r="AW15" s="217">
        <f t="shared" si="46"/>
        <v>6.5</v>
      </c>
      <c r="AX15" s="217">
        <f t="shared" si="47"/>
        <v>6.5</v>
      </c>
      <c r="AY15" s="217">
        <f t="shared" si="48"/>
        <v>6.5</v>
      </c>
      <c r="AZ15" s="217">
        <f t="shared" si="49"/>
        <v>6.5</v>
      </c>
      <c r="BA15" s="217">
        <f t="shared" si="50"/>
        <v>6.5</v>
      </c>
      <c r="BB15" s="217">
        <f t="shared" si="51"/>
        <v>6.5</v>
      </c>
      <c r="BC15" s="217">
        <f t="shared" si="52"/>
        <v>6.5</v>
      </c>
      <c r="BD15" s="217">
        <f t="shared" si="53"/>
        <v>6.5</v>
      </c>
      <c r="BE15" s="217">
        <f t="shared" si="54"/>
        <v>6.5</v>
      </c>
      <c r="BF15" s="217">
        <f t="shared" si="55"/>
        <v>6.5</v>
      </c>
      <c r="BG15" s="217">
        <f t="shared" si="56"/>
        <v>6.5</v>
      </c>
      <c r="BH15" s="217">
        <f t="shared" si="57"/>
        <v>6.5</v>
      </c>
      <c r="BI15" s="217">
        <f t="shared" si="58"/>
        <v>6.5</v>
      </c>
      <c r="BJ15" s="217">
        <f t="shared" si="59"/>
        <v>6.5</v>
      </c>
      <c r="BK15" s="218">
        <v>451.34</v>
      </c>
    </row>
    <row r="16" spans="1:63" x14ac:dyDescent="0.2">
      <c r="A16" s="215">
        <v>11</v>
      </c>
      <c r="B16" s="216">
        <f t="shared" si="60"/>
        <v>7</v>
      </c>
      <c r="C16" s="217">
        <f t="shared" si="0"/>
        <v>7</v>
      </c>
      <c r="D16" s="217">
        <f t="shared" si="1"/>
        <v>7</v>
      </c>
      <c r="E16" s="217">
        <f t="shared" si="2"/>
        <v>7</v>
      </c>
      <c r="F16" s="217">
        <f t="shared" si="3"/>
        <v>7</v>
      </c>
      <c r="G16" s="217">
        <f t="shared" si="4"/>
        <v>7</v>
      </c>
      <c r="H16" s="217">
        <f t="shared" si="5"/>
        <v>7</v>
      </c>
      <c r="I16" s="217">
        <f t="shared" si="6"/>
        <v>7</v>
      </c>
      <c r="J16" s="217">
        <f t="shared" si="7"/>
        <v>7</v>
      </c>
      <c r="K16" s="217">
        <f t="shared" si="8"/>
        <v>7</v>
      </c>
      <c r="L16" s="217">
        <f t="shared" si="9"/>
        <v>7</v>
      </c>
      <c r="M16" s="217">
        <f t="shared" si="10"/>
        <v>7</v>
      </c>
      <c r="N16" s="217">
        <f t="shared" si="11"/>
        <v>7</v>
      </c>
      <c r="O16" s="217">
        <f t="shared" si="12"/>
        <v>7</v>
      </c>
      <c r="P16" s="217">
        <f t="shared" si="13"/>
        <v>7</v>
      </c>
      <c r="Q16" s="217">
        <f t="shared" si="14"/>
        <v>7</v>
      </c>
      <c r="R16" s="217">
        <f t="shared" si="15"/>
        <v>7</v>
      </c>
      <c r="S16" s="217">
        <f t="shared" si="16"/>
        <v>7</v>
      </c>
      <c r="T16" s="217">
        <f t="shared" si="17"/>
        <v>7</v>
      </c>
      <c r="U16" s="217">
        <f t="shared" si="18"/>
        <v>7</v>
      </c>
      <c r="V16" s="217">
        <f t="shared" si="19"/>
        <v>7</v>
      </c>
      <c r="W16" s="217">
        <f t="shared" si="20"/>
        <v>7</v>
      </c>
      <c r="X16" s="217">
        <f t="shared" si="21"/>
        <v>7</v>
      </c>
      <c r="Y16" s="217">
        <f t="shared" si="22"/>
        <v>7</v>
      </c>
      <c r="Z16" s="217">
        <f t="shared" si="23"/>
        <v>7</v>
      </c>
      <c r="AA16" s="217">
        <f t="shared" si="24"/>
        <v>7</v>
      </c>
      <c r="AB16" s="217">
        <f t="shared" si="25"/>
        <v>7</v>
      </c>
      <c r="AC16" s="217">
        <f t="shared" si="26"/>
        <v>7</v>
      </c>
      <c r="AD16" s="217">
        <f t="shared" si="27"/>
        <v>7</v>
      </c>
      <c r="AE16" s="217">
        <f t="shared" si="28"/>
        <v>7</v>
      </c>
      <c r="AF16" s="217">
        <f t="shared" si="29"/>
        <v>7</v>
      </c>
      <c r="AG16" s="217">
        <f t="shared" si="30"/>
        <v>7</v>
      </c>
      <c r="AH16" s="217">
        <f t="shared" si="31"/>
        <v>7</v>
      </c>
      <c r="AI16" s="217">
        <f t="shared" si="32"/>
        <v>7</v>
      </c>
      <c r="AJ16" s="217">
        <f t="shared" si="33"/>
        <v>7</v>
      </c>
      <c r="AK16" s="217">
        <f t="shared" si="34"/>
        <v>7</v>
      </c>
      <c r="AL16" s="217">
        <f t="shared" si="35"/>
        <v>7</v>
      </c>
      <c r="AM16" s="217">
        <f t="shared" si="36"/>
        <v>7</v>
      </c>
      <c r="AN16" s="217">
        <f t="shared" si="37"/>
        <v>7</v>
      </c>
      <c r="AO16" s="217">
        <f t="shared" si="38"/>
        <v>7</v>
      </c>
      <c r="AP16" s="217">
        <f t="shared" si="39"/>
        <v>7</v>
      </c>
      <c r="AQ16" s="217">
        <f t="shared" si="40"/>
        <v>7</v>
      </c>
      <c r="AR16" s="217">
        <f t="shared" si="41"/>
        <v>7</v>
      </c>
      <c r="AS16" s="217">
        <f t="shared" si="42"/>
        <v>7</v>
      </c>
      <c r="AT16" s="217">
        <f t="shared" si="43"/>
        <v>7</v>
      </c>
      <c r="AU16" s="217">
        <f t="shared" si="44"/>
        <v>7</v>
      </c>
      <c r="AV16" s="217">
        <f t="shared" si="45"/>
        <v>7</v>
      </c>
      <c r="AW16" s="217">
        <f t="shared" si="46"/>
        <v>7</v>
      </c>
      <c r="AX16" s="217">
        <f t="shared" si="47"/>
        <v>7</v>
      </c>
      <c r="AY16" s="217">
        <f t="shared" si="48"/>
        <v>7</v>
      </c>
      <c r="AZ16" s="217">
        <f t="shared" si="49"/>
        <v>7</v>
      </c>
      <c r="BA16" s="217">
        <f t="shared" si="50"/>
        <v>7</v>
      </c>
      <c r="BB16" s="217">
        <f t="shared" si="51"/>
        <v>7</v>
      </c>
      <c r="BC16" s="217">
        <f t="shared" si="52"/>
        <v>7</v>
      </c>
      <c r="BD16" s="217">
        <f t="shared" si="53"/>
        <v>7</v>
      </c>
      <c r="BE16" s="217">
        <f t="shared" si="54"/>
        <v>7</v>
      </c>
      <c r="BF16" s="217">
        <f t="shared" si="55"/>
        <v>7</v>
      </c>
      <c r="BG16" s="217">
        <f t="shared" si="56"/>
        <v>7</v>
      </c>
      <c r="BH16" s="217">
        <f t="shared" si="57"/>
        <v>7</v>
      </c>
      <c r="BI16" s="217">
        <f t="shared" si="58"/>
        <v>7</v>
      </c>
      <c r="BJ16" s="217">
        <f t="shared" si="59"/>
        <v>7</v>
      </c>
      <c r="BK16" s="218">
        <v>486.16</v>
      </c>
    </row>
    <row r="17" spans="1:63" x14ac:dyDescent="0.2">
      <c r="A17" s="215">
        <v>12</v>
      </c>
      <c r="B17" s="216">
        <f t="shared" si="60"/>
        <v>7.5</v>
      </c>
      <c r="C17" s="217">
        <f t="shared" si="0"/>
        <v>7.5</v>
      </c>
      <c r="D17" s="217">
        <f t="shared" si="1"/>
        <v>7.5</v>
      </c>
      <c r="E17" s="217">
        <f t="shared" si="2"/>
        <v>7.5</v>
      </c>
      <c r="F17" s="217">
        <f t="shared" si="3"/>
        <v>7.5</v>
      </c>
      <c r="G17" s="217">
        <f t="shared" si="4"/>
        <v>7.5</v>
      </c>
      <c r="H17" s="217">
        <f t="shared" si="5"/>
        <v>7.5</v>
      </c>
      <c r="I17" s="217">
        <f t="shared" si="6"/>
        <v>7.5</v>
      </c>
      <c r="J17" s="217">
        <f t="shared" si="7"/>
        <v>7.5</v>
      </c>
      <c r="K17" s="217">
        <f t="shared" si="8"/>
        <v>7.5</v>
      </c>
      <c r="L17" s="217">
        <f t="shared" si="9"/>
        <v>7.5</v>
      </c>
      <c r="M17" s="217">
        <f t="shared" si="10"/>
        <v>7.5</v>
      </c>
      <c r="N17" s="217">
        <f t="shared" si="11"/>
        <v>7.5</v>
      </c>
      <c r="O17" s="217">
        <f t="shared" si="12"/>
        <v>7.5</v>
      </c>
      <c r="P17" s="217">
        <f t="shared" si="13"/>
        <v>7.5</v>
      </c>
      <c r="Q17" s="217">
        <f t="shared" si="14"/>
        <v>7.5</v>
      </c>
      <c r="R17" s="217">
        <f t="shared" si="15"/>
        <v>7.5</v>
      </c>
      <c r="S17" s="217">
        <f t="shared" si="16"/>
        <v>7.5</v>
      </c>
      <c r="T17" s="217">
        <f t="shared" si="17"/>
        <v>7.5</v>
      </c>
      <c r="U17" s="217">
        <f t="shared" si="18"/>
        <v>7.5</v>
      </c>
      <c r="V17" s="217">
        <f t="shared" si="19"/>
        <v>7.5</v>
      </c>
      <c r="W17" s="217">
        <f t="shared" si="20"/>
        <v>7.5</v>
      </c>
      <c r="X17" s="217">
        <f t="shared" si="21"/>
        <v>7.5</v>
      </c>
      <c r="Y17" s="217">
        <f t="shared" si="22"/>
        <v>7.5</v>
      </c>
      <c r="Z17" s="217">
        <f t="shared" si="23"/>
        <v>7.5</v>
      </c>
      <c r="AA17" s="217">
        <f t="shared" si="24"/>
        <v>7.5</v>
      </c>
      <c r="AB17" s="217">
        <f t="shared" si="25"/>
        <v>7.5</v>
      </c>
      <c r="AC17" s="217">
        <f t="shared" si="26"/>
        <v>7.5</v>
      </c>
      <c r="AD17" s="217">
        <f t="shared" si="27"/>
        <v>7.5</v>
      </c>
      <c r="AE17" s="217">
        <f t="shared" si="28"/>
        <v>7.5</v>
      </c>
      <c r="AF17" s="217">
        <f t="shared" si="29"/>
        <v>7.5</v>
      </c>
      <c r="AG17" s="217">
        <f t="shared" si="30"/>
        <v>7.5</v>
      </c>
      <c r="AH17" s="217">
        <f t="shared" si="31"/>
        <v>7.5</v>
      </c>
      <c r="AI17" s="217">
        <f t="shared" si="32"/>
        <v>7.5</v>
      </c>
      <c r="AJ17" s="217">
        <f t="shared" si="33"/>
        <v>7.5</v>
      </c>
      <c r="AK17" s="217">
        <f t="shared" si="34"/>
        <v>7.5</v>
      </c>
      <c r="AL17" s="217">
        <f t="shared" si="35"/>
        <v>7.5</v>
      </c>
      <c r="AM17" s="217">
        <f t="shared" si="36"/>
        <v>7.5</v>
      </c>
      <c r="AN17" s="217">
        <f t="shared" si="37"/>
        <v>7.5</v>
      </c>
      <c r="AO17" s="217">
        <f t="shared" si="38"/>
        <v>7.5</v>
      </c>
      <c r="AP17" s="217">
        <f t="shared" si="39"/>
        <v>7.5</v>
      </c>
      <c r="AQ17" s="217">
        <f t="shared" si="40"/>
        <v>7.5</v>
      </c>
      <c r="AR17" s="217">
        <f t="shared" si="41"/>
        <v>7.5</v>
      </c>
      <c r="AS17" s="217">
        <f t="shared" si="42"/>
        <v>7.5</v>
      </c>
      <c r="AT17" s="217">
        <f t="shared" si="43"/>
        <v>7.5</v>
      </c>
      <c r="AU17" s="217">
        <f t="shared" si="44"/>
        <v>7.5</v>
      </c>
      <c r="AV17" s="217">
        <f t="shared" si="45"/>
        <v>7.5</v>
      </c>
      <c r="AW17" s="217">
        <f t="shared" si="46"/>
        <v>7.5</v>
      </c>
      <c r="AX17" s="217">
        <f t="shared" si="47"/>
        <v>7.5</v>
      </c>
      <c r="AY17" s="217">
        <f t="shared" si="48"/>
        <v>7.5</v>
      </c>
      <c r="AZ17" s="217">
        <f t="shared" si="49"/>
        <v>7.5</v>
      </c>
      <c r="BA17" s="217">
        <f t="shared" si="50"/>
        <v>7.5</v>
      </c>
      <c r="BB17" s="217">
        <f t="shared" si="51"/>
        <v>7.5</v>
      </c>
      <c r="BC17" s="217">
        <f t="shared" si="52"/>
        <v>7.5</v>
      </c>
      <c r="BD17" s="217">
        <f t="shared" si="53"/>
        <v>7.5</v>
      </c>
      <c r="BE17" s="217">
        <f t="shared" si="54"/>
        <v>7.5</v>
      </c>
      <c r="BF17" s="217">
        <f t="shared" si="55"/>
        <v>7.5</v>
      </c>
      <c r="BG17" s="217">
        <f t="shared" si="56"/>
        <v>7.5</v>
      </c>
      <c r="BH17" s="217">
        <f t="shared" si="57"/>
        <v>7.5</v>
      </c>
      <c r="BI17" s="217">
        <f t="shared" si="58"/>
        <v>7.5</v>
      </c>
      <c r="BJ17" s="217">
        <f t="shared" si="59"/>
        <v>7.5</v>
      </c>
      <c r="BK17" s="218">
        <v>520.87</v>
      </c>
    </row>
    <row r="18" spans="1:63" x14ac:dyDescent="0.2">
      <c r="A18" s="215">
        <v>13</v>
      </c>
      <c r="B18" s="216">
        <f t="shared" si="60"/>
        <v>8</v>
      </c>
      <c r="C18" s="217">
        <f t="shared" si="0"/>
        <v>8</v>
      </c>
      <c r="D18" s="217">
        <f t="shared" si="1"/>
        <v>8</v>
      </c>
      <c r="E18" s="217">
        <f t="shared" si="2"/>
        <v>8</v>
      </c>
      <c r="F18" s="217">
        <f t="shared" si="3"/>
        <v>8</v>
      </c>
      <c r="G18" s="217">
        <f t="shared" si="4"/>
        <v>8</v>
      </c>
      <c r="H18" s="217">
        <f t="shared" si="5"/>
        <v>8</v>
      </c>
      <c r="I18" s="217">
        <f t="shared" si="6"/>
        <v>8</v>
      </c>
      <c r="J18" s="217">
        <f t="shared" si="7"/>
        <v>8</v>
      </c>
      <c r="K18" s="217">
        <f t="shared" si="8"/>
        <v>8</v>
      </c>
      <c r="L18" s="217">
        <f t="shared" si="9"/>
        <v>8</v>
      </c>
      <c r="M18" s="217">
        <f t="shared" si="10"/>
        <v>8</v>
      </c>
      <c r="N18" s="217">
        <f t="shared" si="11"/>
        <v>8</v>
      </c>
      <c r="O18" s="217">
        <f t="shared" si="12"/>
        <v>8</v>
      </c>
      <c r="P18" s="217">
        <f t="shared" si="13"/>
        <v>8</v>
      </c>
      <c r="Q18" s="217">
        <f t="shared" si="14"/>
        <v>8</v>
      </c>
      <c r="R18" s="217">
        <f t="shared" si="15"/>
        <v>8</v>
      </c>
      <c r="S18" s="217">
        <f t="shared" si="16"/>
        <v>8</v>
      </c>
      <c r="T18" s="217">
        <f t="shared" si="17"/>
        <v>8</v>
      </c>
      <c r="U18" s="217">
        <f t="shared" si="18"/>
        <v>8</v>
      </c>
      <c r="V18" s="217">
        <f t="shared" si="19"/>
        <v>8</v>
      </c>
      <c r="W18" s="217">
        <f t="shared" si="20"/>
        <v>8</v>
      </c>
      <c r="X18" s="217">
        <f t="shared" si="21"/>
        <v>8</v>
      </c>
      <c r="Y18" s="217">
        <f t="shared" si="22"/>
        <v>8</v>
      </c>
      <c r="Z18" s="217">
        <f t="shared" si="23"/>
        <v>8</v>
      </c>
      <c r="AA18" s="217">
        <f t="shared" si="24"/>
        <v>8</v>
      </c>
      <c r="AB18" s="217">
        <f t="shared" si="25"/>
        <v>8</v>
      </c>
      <c r="AC18" s="217">
        <f t="shared" si="26"/>
        <v>8</v>
      </c>
      <c r="AD18" s="217">
        <f t="shared" si="27"/>
        <v>8</v>
      </c>
      <c r="AE18" s="217">
        <f t="shared" si="28"/>
        <v>8</v>
      </c>
      <c r="AF18" s="217">
        <f t="shared" si="29"/>
        <v>8</v>
      </c>
      <c r="AG18" s="217">
        <f t="shared" si="30"/>
        <v>8</v>
      </c>
      <c r="AH18" s="217">
        <f t="shared" si="31"/>
        <v>8</v>
      </c>
      <c r="AI18" s="217">
        <f t="shared" si="32"/>
        <v>8</v>
      </c>
      <c r="AJ18" s="217">
        <f t="shared" si="33"/>
        <v>8</v>
      </c>
      <c r="AK18" s="217">
        <f t="shared" si="34"/>
        <v>8</v>
      </c>
      <c r="AL18" s="217">
        <f t="shared" si="35"/>
        <v>8</v>
      </c>
      <c r="AM18" s="217">
        <f t="shared" si="36"/>
        <v>8</v>
      </c>
      <c r="AN18" s="217">
        <f t="shared" si="37"/>
        <v>8</v>
      </c>
      <c r="AO18" s="217">
        <f t="shared" si="38"/>
        <v>8</v>
      </c>
      <c r="AP18" s="217">
        <f t="shared" si="39"/>
        <v>8</v>
      </c>
      <c r="AQ18" s="217">
        <f t="shared" si="40"/>
        <v>8</v>
      </c>
      <c r="AR18" s="217">
        <f t="shared" si="41"/>
        <v>8</v>
      </c>
      <c r="AS18" s="217">
        <f t="shared" si="42"/>
        <v>8</v>
      </c>
      <c r="AT18" s="217">
        <f t="shared" si="43"/>
        <v>8</v>
      </c>
      <c r="AU18" s="217">
        <f t="shared" si="44"/>
        <v>8</v>
      </c>
      <c r="AV18" s="217">
        <f t="shared" si="45"/>
        <v>8</v>
      </c>
      <c r="AW18" s="217">
        <f t="shared" si="46"/>
        <v>8</v>
      </c>
      <c r="AX18" s="217">
        <f t="shared" si="47"/>
        <v>8</v>
      </c>
      <c r="AY18" s="217">
        <f t="shared" si="48"/>
        <v>8</v>
      </c>
      <c r="AZ18" s="217">
        <f t="shared" si="49"/>
        <v>8</v>
      </c>
      <c r="BA18" s="217">
        <f t="shared" si="50"/>
        <v>8</v>
      </c>
      <c r="BB18" s="217">
        <f t="shared" si="51"/>
        <v>8</v>
      </c>
      <c r="BC18" s="217">
        <f t="shared" si="52"/>
        <v>8</v>
      </c>
      <c r="BD18" s="217">
        <f t="shared" si="53"/>
        <v>8</v>
      </c>
      <c r="BE18" s="217">
        <f t="shared" si="54"/>
        <v>8</v>
      </c>
      <c r="BF18" s="217">
        <f t="shared" si="55"/>
        <v>8</v>
      </c>
      <c r="BG18" s="217">
        <f t="shared" si="56"/>
        <v>8</v>
      </c>
      <c r="BH18" s="217">
        <f t="shared" si="57"/>
        <v>8</v>
      </c>
      <c r="BI18" s="217">
        <f t="shared" si="58"/>
        <v>8</v>
      </c>
      <c r="BJ18" s="217">
        <f t="shared" si="59"/>
        <v>8</v>
      </c>
      <c r="BK18" s="218">
        <v>555.62</v>
      </c>
    </row>
    <row r="19" spans="1:63" x14ac:dyDescent="0.2">
      <c r="A19" s="215">
        <v>14</v>
      </c>
      <c r="B19" s="216">
        <f t="shared" si="60"/>
        <v>8.5</v>
      </c>
      <c r="C19" s="217">
        <f t="shared" si="0"/>
        <v>8.5</v>
      </c>
      <c r="D19" s="217">
        <f t="shared" si="1"/>
        <v>8.5</v>
      </c>
      <c r="E19" s="217">
        <f t="shared" si="2"/>
        <v>8.5</v>
      </c>
      <c r="F19" s="217">
        <f t="shared" si="3"/>
        <v>8.5</v>
      </c>
      <c r="G19" s="217">
        <f t="shared" si="4"/>
        <v>8.5</v>
      </c>
      <c r="H19" s="217">
        <f t="shared" si="5"/>
        <v>8.5</v>
      </c>
      <c r="I19" s="217">
        <f t="shared" si="6"/>
        <v>8.5</v>
      </c>
      <c r="J19" s="217">
        <f t="shared" si="7"/>
        <v>8.5</v>
      </c>
      <c r="K19" s="217">
        <f t="shared" si="8"/>
        <v>8.5</v>
      </c>
      <c r="L19" s="217">
        <f t="shared" si="9"/>
        <v>8.5</v>
      </c>
      <c r="M19" s="217">
        <f t="shared" si="10"/>
        <v>8.5</v>
      </c>
      <c r="N19" s="217">
        <f t="shared" si="11"/>
        <v>8.5</v>
      </c>
      <c r="O19" s="217">
        <f t="shared" si="12"/>
        <v>8.5</v>
      </c>
      <c r="P19" s="217">
        <f t="shared" si="13"/>
        <v>8.5</v>
      </c>
      <c r="Q19" s="217">
        <f t="shared" si="14"/>
        <v>8.5</v>
      </c>
      <c r="R19" s="217">
        <f t="shared" si="15"/>
        <v>8.5</v>
      </c>
      <c r="S19" s="217">
        <f t="shared" si="16"/>
        <v>8.5</v>
      </c>
      <c r="T19" s="217">
        <f t="shared" si="17"/>
        <v>8.5</v>
      </c>
      <c r="U19" s="217">
        <f t="shared" si="18"/>
        <v>8.5</v>
      </c>
      <c r="V19" s="217">
        <f t="shared" si="19"/>
        <v>8.5</v>
      </c>
      <c r="W19" s="217">
        <f t="shared" si="20"/>
        <v>8.5</v>
      </c>
      <c r="X19" s="217">
        <f t="shared" si="21"/>
        <v>8.5</v>
      </c>
      <c r="Y19" s="217">
        <f t="shared" si="22"/>
        <v>8.5</v>
      </c>
      <c r="Z19" s="217">
        <f t="shared" si="23"/>
        <v>8.5</v>
      </c>
      <c r="AA19" s="217">
        <f t="shared" si="24"/>
        <v>8.5</v>
      </c>
      <c r="AB19" s="217">
        <f t="shared" si="25"/>
        <v>8.5</v>
      </c>
      <c r="AC19" s="217">
        <f t="shared" si="26"/>
        <v>8.5</v>
      </c>
      <c r="AD19" s="217">
        <f t="shared" si="27"/>
        <v>8.5</v>
      </c>
      <c r="AE19" s="217">
        <f t="shared" si="28"/>
        <v>8.5</v>
      </c>
      <c r="AF19" s="217">
        <f t="shared" si="29"/>
        <v>8.5</v>
      </c>
      <c r="AG19" s="217">
        <f t="shared" si="30"/>
        <v>8.5</v>
      </c>
      <c r="AH19" s="217">
        <f t="shared" si="31"/>
        <v>8.5</v>
      </c>
      <c r="AI19" s="217">
        <f t="shared" si="32"/>
        <v>8.5</v>
      </c>
      <c r="AJ19" s="217">
        <f t="shared" si="33"/>
        <v>8.5</v>
      </c>
      <c r="AK19" s="217">
        <f t="shared" si="34"/>
        <v>8.5</v>
      </c>
      <c r="AL19" s="217">
        <f t="shared" si="35"/>
        <v>8.5</v>
      </c>
      <c r="AM19" s="217">
        <f t="shared" si="36"/>
        <v>8.5</v>
      </c>
      <c r="AN19" s="217">
        <f t="shared" si="37"/>
        <v>8.5</v>
      </c>
      <c r="AO19" s="217">
        <f t="shared" si="38"/>
        <v>8.5</v>
      </c>
      <c r="AP19" s="217">
        <f t="shared" si="39"/>
        <v>8.5</v>
      </c>
      <c r="AQ19" s="217">
        <f t="shared" si="40"/>
        <v>8.5</v>
      </c>
      <c r="AR19" s="217">
        <f t="shared" si="41"/>
        <v>8.5</v>
      </c>
      <c r="AS19" s="217">
        <f t="shared" si="42"/>
        <v>8.5</v>
      </c>
      <c r="AT19" s="217">
        <f t="shared" si="43"/>
        <v>8.5</v>
      </c>
      <c r="AU19" s="217">
        <f t="shared" si="44"/>
        <v>8.5</v>
      </c>
      <c r="AV19" s="217">
        <f t="shared" si="45"/>
        <v>8.5</v>
      </c>
      <c r="AW19" s="217">
        <f t="shared" si="46"/>
        <v>8.5</v>
      </c>
      <c r="AX19" s="217">
        <f t="shared" si="47"/>
        <v>8.5</v>
      </c>
      <c r="AY19" s="217">
        <f t="shared" si="48"/>
        <v>8.5</v>
      </c>
      <c r="AZ19" s="217">
        <f t="shared" si="49"/>
        <v>8.5</v>
      </c>
      <c r="BA19" s="217">
        <f t="shared" si="50"/>
        <v>8.5</v>
      </c>
      <c r="BB19" s="217">
        <f t="shared" si="51"/>
        <v>8.5</v>
      </c>
      <c r="BC19" s="217">
        <f t="shared" si="52"/>
        <v>8.5</v>
      </c>
      <c r="BD19" s="217">
        <f t="shared" si="53"/>
        <v>8.5</v>
      </c>
      <c r="BE19" s="217">
        <f t="shared" si="54"/>
        <v>8.5</v>
      </c>
      <c r="BF19" s="217">
        <f t="shared" si="55"/>
        <v>8.5</v>
      </c>
      <c r="BG19" s="217">
        <f t="shared" si="56"/>
        <v>8.5</v>
      </c>
      <c r="BH19" s="217">
        <f t="shared" si="57"/>
        <v>8.5</v>
      </c>
      <c r="BI19" s="217">
        <f t="shared" si="58"/>
        <v>8.5</v>
      </c>
      <c r="BJ19" s="217">
        <f t="shared" si="59"/>
        <v>8.5</v>
      </c>
      <c r="BK19" s="218">
        <v>590.46</v>
      </c>
    </row>
    <row r="20" spans="1:63" x14ac:dyDescent="0.2">
      <c r="A20" s="215">
        <v>15</v>
      </c>
      <c r="B20" s="216">
        <f t="shared" si="60"/>
        <v>9</v>
      </c>
      <c r="C20" s="217">
        <f t="shared" si="0"/>
        <v>9</v>
      </c>
      <c r="D20" s="217">
        <f t="shared" si="1"/>
        <v>9</v>
      </c>
      <c r="E20" s="217">
        <f t="shared" si="2"/>
        <v>9</v>
      </c>
      <c r="F20" s="217">
        <f t="shared" si="3"/>
        <v>9</v>
      </c>
      <c r="G20" s="217">
        <f t="shared" si="4"/>
        <v>9</v>
      </c>
      <c r="H20" s="217">
        <f t="shared" si="5"/>
        <v>9</v>
      </c>
      <c r="I20" s="217">
        <f t="shared" si="6"/>
        <v>9</v>
      </c>
      <c r="J20" s="217">
        <f t="shared" si="7"/>
        <v>9</v>
      </c>
      <c r="K20" s="217">
        <f t="shared" si="8"/>
        <v>9</v>
      </c>
      <c r="L20" s="217">
        <f t="shared" si="9"/>
        <v>9</v>
      </c>
      <c r="M20" s="217">
        <f t="shared" si="10"/>
        <v>9</v>
      </c>
      <c r="N20" s="217">
        <f t="shared" si="11"/>
        <v>9</v>
      </c>
      <c r="O20" s="217">
        <f t="shared" si="12"/>
        <v>9</v>
      </c>
      <c r="P20" s="217">
        <f t="shared" si="13"/>
        <v>9</v>
      </c>
      <c r="Q20" s="217">
        <f t="shared" si="14"/>
        <v>9</v>
      </c>
      <c r="R20" s="217">
        <f t="shared" si="15"/>
        <v>9</v>
      </c>
      <c r="S20" s="217">
        <f t="shared" si="16"/>
        <v>9</v>
      </c>
      <c r="T20" s="217">
        <f t="shared" si="17"/>
        <v>9</v>
      </c>
      <c r="U20" s="217">
        <f t="shared" si="18"/>
        <v>9</v>
      </c>
      <c r="V20" s="217">
        <f t="shared" si="19"/>
        <v>9</v>
      </c>
      <c r="W20" s="217">
        <f t="shared" si="20"/>
        <v>9</v>
      </c>
      <c r="X20" s="217">
        <f t="shared" si="21"/>
        <v>9</v>
      </c>
      <c r="Y20" s="217">
        <f t="shared" si="22"/>
        <v>9</v>
      </c>
      <c r="Z20" s="217">
        <f t="shared" si="23"/>
        <v>9</v>
      </c>
      <c r="AA20" s="217">
        <f t="shared" si="24"/>
        <v>9</v>
      </c>
      <c r="AB20" s="217">
        <f t="shared" si="25"/>
        <v>9</v>
      </c>
      <c r="AC20" s="217">
        <f t="shared" si="26"/>
        <v>9</v>
      </c>
      <c r="AD20" s="217">
        <f t="shared" si="27"/>
        <v>9</v>
      </c>
      <c r="AE20" s="217">
        <f t="shared" si="28"/>
        <v>9</v>
      </c>
      <c r="AF20" s="217">
        <f t="shared" si="29"/>
        <v>9</v>
      </c>
      <c r="AG20" s="217">
        <f t="shared" si="30"/>
        <v>9</v>
      </c>
      <c r="AH20" s="217">
        <f t="shared" si="31"/>
        <v>9</v>
      </c>
      <c r="AI20" s="217">
        <f t="shared" si="32"/>
        <v>9</v>
      </c>
      <c r="AJ20" s="217">
        <f t="shared" si="33"/>
        <v>9</v>
      </c>
      <c r="AK20" s="217">
        <f t="shared" si="34"/>
        <v>9</v>
      </c>
      <c r="AL20" s="217">
        <f t="shared" si="35"/>
        <v>9</v>
      </c>
      <c r="AM20" s="217">
        <f t="shared" si="36"/>
        <v>9</v>
      </c>
      <c r="AN20" s="217">
        <f t="shared" si="37"/>
        <v>9</v>
      </c>
      <c r="AO20" s="217">
        <f t="shared" si="38"/>
        <v>9</v>
      </c>
      <c r="AP20" s="217">
        <f t="shared" si="39"/>
        <v>9</v>
      </c>
      <c r="AQ20" s="217">
        <f t="shared" si="40"/>
        <v>9</v>
      </c>
      <c r="AR20" s="217">
        <f t="shared" si="41"/>
        <v>9</v>
      </c>
      <c r="AS20" s="217">
        <f t="shared" si="42"/>
        <v>9</v>
      </c>
      <c r="AT20" s="217">
        <f t="shared" si="43"/>
        <v>9</v>
      </c>
      <c r="AU20" s="217">
        <f t="shared" si="44"/>
        <v>9</v>
      </c>
      <c r="AV20" s="217">
        <f t="shared" si="45"/>
        <v>9</v>
      </c>
      <c r="AW20" s="217">
        <f t="shared" si="46"/>
        <v>9</v>
      </c>
      <c r="AX20" s="217">
        <f t="shared" si="47"/>
        <v>9</v>
      </c>
      <c r="AY20" s="217">
        <f t="shared" si="48"/>
        <v>9</v>
      </c>
      <c r="AZ20" s="217">
        <f t="shared" si="49"/>
        <v>9</v>
      </c>
      <c r="BA20" s="217">
        <f t="shared" si="50"/>
        <v>9</v>
      </c>
      <c r="BB20" s="217">
        <f t="shared" si="51"/>
        <v>9</v>
      </c>
      <c r="BC20" s="217">
        <f t="shared" si="52"/>
        <v>9</v>
      </c>
      <c r="BD20" s="217">
        <f t="shared" si="53"/>
        <v>9</v>
      </c>
      <c r="BE20" s="217">
        <f t="shared" si="54"/>
        <v>9</v>
      </c>
      <c r="BF20" s="217">
        <f t="shared" si="55"/>
        <v>9</v>
      </c>
      <c r="BG20" s="217">
        <f t="shared" si="56"/>
        <v>9</v>
      </c>
      <c r="BH20" s="217">
        <f t="shared" si="57"/>
        <v>9</v>
      </c>
      <c r="BI20" s="217">
        <f t="shared" si="58"/>
        <v>9</v>
      </c>
      <c r="BJ20" s="217">
        <f t="shared" si="59"/>
        <v>9</v>
      </c>
      <c r="BK20" s="218">
        <v>625.27</v>
      </c>
    </row>
    <row r="21" spans="1:63" x14ac:dyDescent="0.2">
      <c r="A21" s="215">
        <v>16</v>
      </c>
      <c r="B21" s="216">
        <f t="shared" si="60"/>
        <v>9.5</v>
      </c>
      <c r="C21" s="217">
        <f t="shared" si="0"/>
        <v>9.5</v>
      </c>
      <c r="D21" s="217">
        <f t="shared" si="1"/>
        <v>9.5</v>
      </c>
      <c r="E21" s="217">
        <f t="shared" si="2"/>
        <v>9.5</v>
      </c>
      <c r="F21" s="217">
        <f t="shared" si="3"/>
        <v>9.5</v>
      </c>
      <c r="G21" s="217">
        <f t="shared" si="4"/>
        <v>9.5</v>
      </c>
      <c r="H21" s="217">
        <f t="shared" si="5"/>
        <v>9.5</v>
      </c>
      <c r="I21" s="217">
        <f t="shared" si="6"/>
        <v>9.5</v>
      </c>
      <c r="J21" s="217">
        <f t="shared" si="7"/>
        <v>9.5</v>
      </c>
      <c r="K21" s="217">
        <f t="shared" si="8"/>
        <v>9.5</v>
      </c>
      <c r="L21" s="217">
        <f t="shared" si="9"/>
        <v>9.5</v>
      </c>
      <c r="M21" s="217">
        <f t="shared" si="10"/>
        <v>9.5</v>
      </c>
      <c r="N21" s="217">
        <f t="shared" si="11"/>
        <v>9.5</v>
      </c>
      <c r="O21" s="217">
        <f t="shared" si="12"/>
        <v>9.5</v>
      </c>
      <c r="P21" s="217">
        <f t="shared" si="13"/>
        <v>9.5</v>
      </c>
      <c r="Q21" s="217">
        <f t="shared" si="14"/>
        <v>9.5</v>
      </c>
      <c r="R21" s="217">
        <f t="shared" si="15"/>
        <v>9.5</v>
      </c>
      <c r="S21" s="217">
        <f t="shared" si="16"/>
        <v>9.5</v>
      </c>
      <c r="T21" s="217">
        <f t="shared" si="17"/>
        <v>9.5</v>
      </c>
      <c r="U21" s="217">
        <f t="shared" si="18"/>
        <v>9.5</v>
      </c>
      <c r="V21" s="217">
        <f t="shared" si="19"/>
        <v>9.5</v>
      </c>
      <c r="W21" s="217">
        <f t="shared" si="20"/>
        <v>9.5</v>
      </c>
      <c r="X21" s="217">
        <f t="shared" si="21"/>
        <v>9.5</v>
      </c>
      <c r="Y21" s="217">
        <f t="shared" si="22"/>
        <v>9.5</v>
      </c>
      <c r="Z21" s="217">
        <f t="shared" si="23"/>
        <v>9.5</v>
      </c>
      <c r="AA21" s="217">
        <f t="shared" si="24"/>
        <v>9.5</v>
      </c>
      <c r="AB21" s="217">
        <f t="shared" si="25"/>
        <v>9.5</v>
      </c>
      <c r="AC21" s="217">
        <f t="shared" si="26"/>
        <v>9.5</v>
      </c>
      <c r="AD21" s="217">
        <f t="shared" si="27"/>
        <v>9.5</v>
      </c>
      <c r="AE21" s="217">
        <f t="shared" si="28"/>
        <v>9.5</v>
      </c>
      <c r="AF21" s="217">
        <f t="shared" si="29"/>
        <v>9.5</v>
      </c>
      <c r="AG21" s="217">
        <f t="shared" si="30"/>
        <v>9.5</v>
      </c>
      <c r="AH21" s="217">
        <f t="shared" si="31"/>
        <v>9.5</v>
      </c>
      <c r="AI21" s="217">
        <f t="shared" si="32"/>
        <v>9.5</v>
      </c>
      <c r="AJ21" s="217">
        <f t="shared" si="33"/>
        <v>9.5</v>
      </c>
      <c r="AK21" s="217">
        <f t="shared" si="34"/>
        <v>9.5</v>
      </c>
      <c r="AL21" s="217">
        <f t="shared" si="35"/>
        <v>9.5</v>
      </c>
      <c r="AM21" s="217">
        <f t="shared" si="36"/>
        <v>9.5</v>
      </c>
      <c r="AN21" s="217">
        <f t="shared" si="37"/>
        <v>9.5</v>
      </c>
      <c r="AO21" s="217">
        <f t="shared" si="38"/>
        <v>9.5</v>
      </c>
      <c r="AP21" s="217">
        <f t="shared" si="39"/>
        <v>9.5</v>
      </c>
      <c r="AQ21" s="217">
        <f t="shared" si="40"/>
        <v>9.5</v>
      </c>
      <c r="AR21" s="217">
        <f t="shared" si="41"/>
        <v>9.5</v>
      </c>
      <c r="AS21" s="217">
        <f t="shared" si="42"/>
        <v>9.5</v>
      </c>
      <c r="AT21" s="217">
        <f t="shared" si="43"/>
        <v>9.5</v>
      </c>
      <c r="AU21" s="217">
        <f t="shared" si="44"/>
        <v>9.5</v>
      </c>
      <c r="AV21" s="217">
        <f t="shared" si="45"/>
        <v>9.5</v>
      </c>
      <c r="AW21" s="217">
        <f t="shared" si="46"/>
        <v>9.5</v>
      </c>
      <c r="AX21" s="217">
        <f t="shared" si="47"/>
        <v>9.5</v>
      </c>
      <c r="AY21" s="217">
        <f t="shared" si="48"/>
        <v>9.5</v>
      </c>
      <c r="AZ21" s="217">
        <f t="shared" si="49"/>
        <v>9.5</v>
      </c>
      <c r="BA21" s="217">
        <f t="shared" si="50"/>
        <v>9.5</v>
      </c>
      <c r="BB21" s="217">
        <f t="shared" si="51"/>
        <v>9.5</v>
      </c>
      <c r="BC21" s="217">
        <f t="shared" si="52"/>
        <v>9.5</v>
      </c>
      <c r="BD21" s="217">
        <f t="shared" si="53"/>
        <v>9.5</v>
      </c>
      <c r="BE21" s="217">
        <f t="shared" si="54"/>
        <v>9.5</v>
      </c>
      <c r="BF21" s="217">
        <f t="shared" si="55"/>
        <v>9.5</v>
      </c>
      <c r="BG21" s="217">
        <f t="shared" si="56"/>
        <v>9.5</v>
      </c>
      <c r="BH21" s="217">
        <f t="shared" si="57"/>
        <v>9.5</v>
      </c>
      <c r="BI21" s="217">
        <f t="shared" si="58"/>
        <v>9.5</v>
      </c>
      <c r="BJ21" s="217">
        <f t="shared" si="59"/>
        <v>9.5</v>
      </c>
      <c r="BK21" s="218">
        <v>738.25</v>
      </c>
    </row>
    <row r="22" spans="1:63" x14ac:dyDescent="0.2">
      <c r="A22" s="215">
        <v>17</v>
      </c>
      <c r="B22" s="216">
        <f t="shared" si="60"/>
        <v>10</v>
      </c>
      <c r="C22" s="217">
        <f t="shared" si="0"/>
        <v>10</v>
      </c>
      <c r="D22" s="217">
        <f t="shared" si="1"/>
        <v>10</v>
      </c>
      <c r="E22" s="217">
        <f t="shared" si="2"/>
        <v>10</v>
      </c>
      <c r="F22" s="217">
        <f t="shared" si="3"/>
        <v>10</v>
      </c>
      <c r="G22" s="217">
        <f t="shared" si="4"/>
        <v>10</v>
      </c>
      <c r="H22" s="217">
        <f t="shared" si="5"/>
        <v>10</v>
      </c>
      <c r="I22" s="217">
        <f t="shared" si="6"/>
        <v>10</v>
      </c>
      <c r="J22" s="217">
        <f t="shared" si="7"/>
        <v>10</v>
      </c>
      <c r="K22" s="217">
        <f t="shared" si="8"/>
        <v>10</v>
      </c>
      <c r="L22" s="217">
        <f t="shared" si="9"/>
        <v>10</v>
      </c>
      <c r="M22" s="217">
        <f t="shared" si="10"/>
        <v>10</v>
      </c>
      <c r="N22" s="217">
        <f t="shared" si="11"/>
        <v>10</v>
      </c>
      <c r="O22" s="217">
        <f t="shared" si="12"/>
        <v>10</v>
      </c>
      <c r="P22" s="217">
        <f t="shared" si="13"/>
        <v>10</v>
      </c>
      <c r="Q22" s="217">
        <f t="shared" si="14"/>
        <v>10</v>
      </c>
      <c r="R22" s="217">
        <f t="shared" si="15"/>
        <v>10</v>
      </c>
      <c r="S22" s="217">
        <f t="shared" si="16"/>
        <v>10</v>
      </c>
      <c r="T22" s="217">
        <f t="shared" si="17"/>
        <v>10</v>
      </c>
      <c r="U22" s="217">
        <f t="shared" si="18"/>
        <v>10</v>
      </c>
      <c r="V22" s="217">
        <f t="shared" si="19"/>
        <v>10</v>
      </c>
      <c r="W22" s="217">
        <f t="shared" si="20"/>
        <v>10</v>
      </c>
      <c r="X22" s="217">
        <f t="shared" si="21"/>
        <v>10</v>
      </c>
      <c r="Y22" s="217">
        <f t="shared" si="22"/>
        <v>10</v>
      </c>
      <c r="Z22" s="217">
        <f t="shared" si="23"/>
        <v>10</v>
      </c>
      <c r="AA22" s="217">
        <f t="shared" si="24"/>
        <v>10</v>
      </c>
      <c r="AB22" s="217">
        <f t="shared" si="25"/>
        <v>10</v>
      </c>
      <c r="AC22" s="217">
        <f t="shared" si="26"/>
        <v>10</v>
      </c>
      <c r="AD22" s="217">
        <f t="shared" si="27"/>
        <v>10</v>
      </c>
      <c r="AE22" s="217">
        <f t="shared" si="28"/>
        <v>10</v>
      </c>
      <c r="AF22" s="217">
        <f t="shared" si="29"/>
        <v>10</v>
      </c>
      <c r="AG22" s="217">
        <f t="shared" si="30"/>
        <v>10</v>
      </c>
      <c r="AH22" s="217">
        <f t="shared" si="31"/>
        <v>10</v>
      </c>
      <c r="AI22" s="217">
        <f t="shared" si="32"/>
        <v>10</v>
      </c>
      <c r="AJ22" s="217">
        <f t="shared" si="33"/>
        <v>10</v>
      </c>
      <c r="AK22" s="217">
        <f t="shared" si="34"/>
        <v>10</v>
      </c>
      <c r="AL22" s="217">
        <f t="shared" si="35"/>
        <v>10</v>
      </c>
      <c r="AM22" s="217">
        <f t="shared" si="36"/>
        <v>10</v>
      </c>
      <c r="AN22" s="217">
        <f t="shared" si="37"/>
        <v>10</v>
      </c>
      <c r="AO22" s="217">
        <f t="shared" si="38"/>
        <v>10</v>
      </c>
      <c r="AP22" s="217">
        <f t="shared" si="39"/>
        <v>10</v>
      </c>
      <c r="AQ22" s="217">
        <f t="shared" si="40"/>
        <v>10</v>
      </c>
      <c r="AR22" s="217">
        <f t="shared" si="41"/>
        <v>10</v>
      </c>
      <c r="AS22" s="217">
        <f t="shared" si="42"/>
        <v>10</v>
      </c>
      <c r="AT22" s="217">
        <f t="shared" si="43"/>
        <v>10</v>
      </c>
      <c r="AU22" s="217">
        <f t="shared" si="44"/>
        <v>10</v>
      </c>
      <c r="AV22" s="217">
        <f t="shared" si="45"/>
        <v>10</v>
      </c>
      <c r="AW22" s="217">
        <f t="shared" si="46"/>
        <v>10</v>
      </c>
      <c r="AX22" s="217">
        <f t="shared" si="47"/>
        <v>10</v>
      </c>
      <c r="AY22" s="217">
        <f t="shared" si="48"/>
        <v>10</v>
      </c>
      <c r="AZ22" s="217">
        <f t="shared" si="49"/>
        <v>10</v>
      </c>
      <c r="BA22" s="217">
        <f t="shared" si="50"/>
        <v>10</v>
      </c>
      <c r="BB22" s="217">
        <f t="shared" si="51"/>
        <v>10</v>
      </c>
      <c r="BC22" s="217">
        <f t="shared" si="52"/>
        <v>10</v>
      </c>
      <c r="BD22" s="217">
        <f t="shared" si="53"/>
        <v>10</v>
      </c>
      <c r="BE22" s="217">
        <f t="shared" si="54"/>
        <v>10</v>
      </c>
      <c r="BF22" s="217">
        <f t="shared" si="55"/>
        <v>10</v>
      </c>
      <c r="BG22" s="217">
        <f t="shared" si="56"/>
        <v>10</v>
      </c>
      <c r="BH22" s="217">
        <f t="shared" si="57"/>
        <v>10</v>
      </c>
      <c r="BI22" s="217">
        <f t="shared" si="58"/>
        <v>10</v>
      </c>
      <c r="BJ22" s="217">
        <f t="shared" si="59"/>
        <v>10</v>
      </c>
      <c r="BK22" s="218">
        <v>871.82</v>
      </c>
    </row>
    <row r="23" spans="1:63" x14ac:dyDescent="0.2">
      <c r="A23" s="215">
        <v>18</v>
      </c>
      <c r="B23" s="216">
        <f t="shared" si="60"/>
        <v>10</v>
      </c>
      <c r="C23" s="217">
        <f t="shared" si="0"/>
        <v>10</v>
      </c>
      <c r="D23" s="217">
        <f t="shared" si="1"/>
        <v>10</v>
      </c>
      <c r="E23" s="217">
        <f t="shared" si="2"/>
        <v>10</v>
      </c>
      <c r="F23" s="217">
        <f t="shared" si="3"/>
        <v>10</v>
      </c>
      <c r="G23" s="217">
        <f t="shared" si="4"/>
        <v>10</v>
      </c>
      <c r="H23" s="217">
        <f t="shared" si="5"/>
        <v>10</v>
      </c>
      <c r="I23" s="217">
        <f t="shared" si="6"/>
        <v>10</v>
      </c>
      <c r="J23" s="217">
        <f t="shared" si="7"/>
        <v>10</v>
      </c>
      <c r="K23" s="217">
        <f t="shared" si="8"/>
        <v>10</v>
      </c>
      <c r="L23" s="217">
        <f t="shared" si="9"/>
        <v>10</v>
      </c>
      <c r="M23" s="217">
        <f t="shared" si="10"/>
        <v>10</v>
      </c>
      <c r="N23" s="217">
        <f t="shared" si="11"/>
        <v>10</v>
      </c>
      <c r="O23" s="217">
        <f t="shared" si="12"/>
        <v>10</v>
      </c>
      <c r="P23" s="217">
        <f t="shared" si="13"/>
        <v>10</v>
      </c>
      <c r="Q23" s="217">
        <f t="shared" si="14"/>
        <v>10</v>
      </c>
      <c r="R23" s="217">
        <f t="shared" si="15"/>
        <v>10</v>
      </c>
      <c r="S23" s="217">
        <f t="shared" si="16"/>
        <v>10</v>
      </c>
      <c r="T23" s="217">
        <f t="shared" si="17"/>
        <v>10</v>
      </c>
      <c r="U23" s="217">
        <f t="shared" si="18"/>
        <v>10</v>
      </c>
      <c r="V23" s="217">
        <f t="shared" si="19"/>
        <v>10</v>
      </c>
      <c r="W23" s="217">
        <f t="shared" si="20"/>
        <v>10</v>
      </c>
      <c r="X23" s="217">
        <f t="shared" si="21"/>
        <v>10</v>
      </c>
      <c r="Y23" s="217">
        <f t="shared" si="22"/>
        <v>10</v>
      </c>
      <c r="Z23" s="217">
        <f t="shared" si="23"/>
        <v>10</v>
      </c>
      <c r="AA23" s="217">
        <f t="shared" si="24"/>
        <v>10</v>
      </c>
      <c r="AB23" s="217">
        <f t="shared" si="25"/>
        <v>10</v>
      </c>
      <c r="AC23" s="217">
        <f t="shared" si="26"/>
        <v>10</v>
      </c>
      <c r="AD23" s="217">
        <f t="shared" si="27"/>
        <v>10</v>
      </c>
      <c r="AE23" s="217">
        <f t="shared" si="28"/>
        <v>10</v>
      </c>
      <c r="AF23" s="217">
        <f t="shared" si="29"/>
        <v>10</v>
      </c>
      <c r="AG23" s="217">
        <f t="shared" si="30"/>
        <v>10</v>
      </c>
      <c r="AH23" s="217">
        <f t="shared" si="31"/>
        <v>10</v>
      </c>
      <c r="AI23" s="217">
        <f t="shared" si="32"/>
        <v>10</v>
      </c>
      <c r="AJ23" s="217">
        <f t="shared" si="33"/>
        <v>10</v>
      </c>
      <c r="AK23" s="217">
        <f t="shared" si="34"/>
        <v>10</v>
      </c>
      <c r="AL23" s="217">
        <f t="shared" si="35"/>
        <v>10</v>
      </c>
      <c r="AM23" s="217">
        <f t="shared" si="36"/>
        <v>10</v>
      </c>
      <c r="AN23" s="217">
        <f t="shared" si="37"/>
        <v>10</v>
      </c>
      <c r="AO23" s="217">
        <f t="shared" si="38"/>
        <v>10</v>
      </c>
      <c r="AP23" s="217">
        <f t="shared" si="39"/>
        <v>10</v>
      </c>
      <c r="AQ23" s="217">
        <f t="shared" si="40"/>
        <v>10</v>
      </c>
      <c r="AR23" s="217">
        <f t="shared" si="41"/>
        <v>10</v>
      </c>
      <c r="AS23" s="217">
        <f t="shared" si="42"/>
        <v>10</v>
      </c>
      <c r="AT23" s="217">
        <f t="shared" si="43"/>
        <v>10</v>
      </c>
      <c r="AU23" s="217">
        <f t="shared" si="44"/>
        <v>10</v>
      </c>
      <c r="AV23" s="217">
        <f t="shared" si="45"/>
        <v>10</v>
      </c>
      <c r="AW23" s="217">
        <f t="shared" si="46"/>
        <v>10</v>
      </c>
      <c r="AX23" s="217">
        <f t="shared" si="47"/>
        <v>10</v>
      </c>
      <c r="AY23" s="217">
        <f t="shared" si="48"/>
        <v>10</v>
      </c>
      <c r="AZ23" s="217">
        <f t="shared" si="49"/>
        <v>10</v>
      </c>
      <c r="BA23" s="217">
        <f t="shared" si="50"/>
        <v>10</v>
      </c>
      <c r="BB23" s="217">
        <f t="shared" si="51"/>
        <v>10</v>
      </c>
      <c r="BC23" s="217">
        <f t="shared" si="52"/>
        <v>10</v>
      </c>
      <c r="BD23" s="217">
        <f t="shared" si="53"/>
        <v>10</v>
      </c>
      <c r="BE23" s="217">
        <f t="shared" si="54"/>
        <v>10</v>
      </c>
      <c r="BF23" s="217">
        <f t="shared" si="55"/>
        <v>10</v>
      </c>
      <c r="BG23" s="217">
        <f t="shared" si="56"/>
        <v>10</v>
      </c>
      <c r="BH23" s="217">
        <f t="shared" si="57"/>
        <v>10</v>
      </c>
      <c r="BI23" s="217">
        <f t="shared" si="58"/>
        <v>10</v>
      </c>
      <c r="BJ23" s="217">
        <f t="shared" si="59"/>
        <v>10</v>
      </c>
      <c r="BK23" s="218">
        <v>975</v>
      </c>
    </row>
    <row r="24" spans="1:63" x14ac:dyDescent="0.2">
      <c r="A24" s="215">
        <v>19</v>
      </c>
      <c r="B24" s="216">
        <f t="shared" si="60"/>
        <v>10</v>
      </c>
      <c r="C24" s="217">
        <f t="shared" si="0"/>
        <v>10</v>
      </c>
      <c r="D24" s="217">
        <f t="shared" si="1"/>
        <v>10</v>
      </c>
      <c r="E24" s="217">
        <f t="shared" si="2"/>
        <v>10</v>
      </c>
      <c r="F24" s="217">
        <f t="shared" si="3"/>
        <v>10</v>
      </c>
      <c r="G24" s="217">
        <f t="shared" si="4"/>
        <v>10</v>
      </c>
      <c r="H24" s="217">
        <f t="shared" si="5"/>
        <v>10</v>
      </c>
      <c r="I24" s="217">
        <f t="shared" si="6"/>
        <v>10</v>
      </c>
      <c r="J24" s="217">
        <f t="shared" si="7"/>
        <v>10</v>
      </c>
      <c r="K24" s="217">
        <f t="shared" si="8"/>
        <v>10</v>
      </c>
      <c r="L24" s="217">
        <f t="shared" si="9"/>
        <v>10</v>
      </c>
      <c r="M24" s="217">
        <f t="shared" si="10"/>
        <v>10</v>
      </c>
      <c r="N24" s="217">
        <f t="shared" si="11"/>
        <v>10</v>
      </c>
      <c r="O24" s="217">
        <f t="shared" si="12"/>
        <v>10</v>
      </c>
      <c r="P24" s="217">
        <f t="shared" si="13"/>
        <v>10</v>
      </c>
      <c r="Q24" s="217">
        <f t="shared" si="14"/>
        <v>10</v>
      </c>
      <c r="R24" s="217">
        <f t="shared" si="15"/>
        <v>10</v>
      </c>
      <c r="S24" s="217">
        <f t="shared" si="16"/>
        <v>10</v>
      </c>
      <c r="T24" s="217">
        <f t="shared" si="17"/>
        <v>10</v>
      </c>
      <c r="U24" s="217">
        <f t="shared" si="18"/>
        <v>10</v>
      </c>
      <c r="V24" s="217">
        <f t="shared" si="19"/>
        <v>10</v>
      </c>
      <c r="W24" s="217">
        <f t="shared" si="20"/>
        <v>10</v>
      </c>
      <c r="X24" s="217">
        <f t="shared" si="21"/>
        <v>10</v>
      </c>
      <c r="Y24" s="217">
        <f t="shared" si="22"/>
        <v>10</v>
      </c>
      <c r="Z24" s="217">
        <f t="shared" si="23"/>
        <v>10</v>
      </c>
      <c r="AA24" s="217">
        <f t="shared" si="24"/>
        <v>10</v>
      </c>
      <c r="AB24" s="217">
        <f t="shared" si="25"/>
        <v>10</v>
      </c>
      <c r="AC24" s="217">
        <f t="shared" si="26"/>
        <v>10</v>
      </c>
      <c r="AD24" s="217">
        <f t="shared" si="27"/>
        <v>10</v>
      </c>
      <c r="AE24" s="217">
        <f t="shared" si="28"/>
        <v>10</v>
      </c>
      <c r="AF24" s="217">
        <f t="shared" si="29"/>
        <v>10</v>
      </c>
      <c r="AG24" s="217">
        <f t="shared" si="30"/>
        <v>10</v>
      </c>
      <c r="AH24" s="217">
        <f t="shared" si="31"/>
        <v>10</v>
      </c>
      <c r="AI24" s="217">
        <f t="shared" si="32"/>
        <v>10</v>
      </c>
      <c r="AJ24" s="217">
        <f t="shared" si="33"/>
        <v>10</v>
      </c>
      <c r="AK24" s="217">
        <f t="shared" si="34"/>
        <v>10</v>
      </c>
      <c r="AL24" s="217">
        <f t="shared" si="35"/>
        <v>10</v>
      </c>
      <c r="AM24" s="217">
        <f t="shared" si="36"/>
        <v>10</v>
      </c>
      <c r="AN24" s="217">
        <f t="shared" si="37"/>
        <v>10</v>
      </c>
      <c r="AO24" s="217">
        <f t="shared" si="38"/>
        <v>10</v>
      </c>
      <c r="AP24" s="217">
        <f t="shared" si="39"/>
        <v>10</v>
      </c>
      <c r="AQ24" s="217">
        <f t="shared" si="40"/>
        <v>10</v>
      </c>
      <c r="AR24" s="217">
        <f t="shared" si="41"/>
        <v>10</v>
      </c>
      <c r="AS24" s="217">
        <f t="shared" si="42"/>
        <v>10</v>
      </c>
      <c r="AT24" s="217">
        <f t="shared" si="43"/>
        <v>10</v>
      </c>
      <c r="AU24" s="217">
        <f t="shared" si="44"/>
        <v>10</v>
      </c>
      <c r="AV24" s="217">
        <f t="shared" si="45"/>
        <v>10</v>
      </c>
      <c r="AW24" s="217">
        <f t="shared" si="46"/>
        <v>10</v>
      </c>
      <c r="AX24" s="217">
        <f t="shared" si="47"/>
        <v>10</v>
      </c>
      <c r="AY24" s="217">
        <f t="shared" si="48"/>
        <v>10</v>
      </c>
      <c r="AZ24" s="217">
        <f t="shared" si="49"/>
        <v>10</v>
      </c>
      <c r="BA24" s="217">
        <f t="shared" si="50"/>
        <v>10</v>
      </c>
      <c r="BB24" s="217">
        <f t="shared" si="51"/>
        <v>10</v>
      </c>
      <c r="BC24" s="217">
        <f t="shared" si="52"/>
        <v>10</v>
      </c>
      <c r="BD24" s="217">
        <f t="shared" si="53"/>
        <v>10</v>
      </c>
      <c r="BE24" s="217">
        <f t="shared" si="54"/>
        <v>10</v>
      </c>
      <c r="BF24" s="217">
        <f t="shared" si="55"/>
        <v>10</v>
      </c>
      <c r="BG24" s="217">
        <f t="shared" si="56"/>
        <v>10</v>
      </c>
      <c r="BH24" s="217">
        <f t="shared" si="57"/>
        <v>10</v>
      </c>
      <c r="BI24" s="217">
        <f t="shared" si="58"/>
        <v>10</v>
      </c>
      <c r="BJ24" s="217">
        <f t="shared" si="59"/>
        <v>10</v>
      </c>
      <c r="BK24" s="218">
        <v>1078.0999999999999</v>
      </c>
    </row>
    <row r="25" spans="1:63" x14ac:dyDescent="0.2">
      <c r="A25" s="215">
        <v>20</v>
      </c>
      <c r="B25" s="216">
        <f t="shared" si="60"/>
        <v>10</v>
      </c>
      <c r="C25" s="217">
        <f t="shared" si="0"/>
        <v>10</v>
      </c>
      <c r="D25" s="217">
        <f t="shared" si="1"/>
        <v>10</v>
      </c>
      <c r="E25" s="217">
        <f t="shared" si="2"/>
        <v>10</v>
      </c>
      <c r="F25" s="217">
        <f t="shared" si="3"/>
        <v>10</v>
      </c>
      <c r="G25" s="217">
        <f t="shared" si="4"/>
        <v>10</v>
      </c>
      <c r="H25" s="217">
        <f t="shared" si="5"/>
        <v>10</v>
      </c>
      <c r="I25" s="217">
        <f t="shared" si="6"/>
        <v>10</v>
      </c>
      <c r="J25" s="217">
        <f t="shared" si="7"/>
        <v>10</v>
      </c>
      <c r="K25" s="217">
        <f t="shared" si="8"/>
        <v>10</v>
      </c>
      <c r="L25" s="217">
        <f t="shared" si="9"/>
        <v>10</v>
      </c>
      <c r="M25" s="217">
        <f t="shared" si="10"/>
        <v>10</v>
      </c>
      <c r="N25" s="217">
        <f t="shared" si="11"/>
        <v>10</v>
      </c>
      <c r="O25" s="217">
        <f t="shared" si="12"/>
        <v>10</v>
      </c>
      <c r="P25" s="217">
        <f t="shared" si="13"/>
        <v>10</v>
      </c>
      <c r="Q25" s="217">
        <f t="shared" si="14"/>
        <v>10</v>
      </c>
      <c r="R25" s="217">
        <f t="shared" si="15"/>
        <v>10</v>
      </c>
      <c r="S25" s="217">
        <f t="shared" si="16"/>
        <v>10</v>
      </c>
      <c r="T25" s="217">
        <f t="shared" si="17"/>
        <v>10</v>
      </c>
      <c r="U25" s="217">
        <f t="shared" si="18"/>
        <v>10</v>
      </c>
      <c r="V25" s="217">
        <f t="shared" si="19"/>
        <v>10</v>
      </c>
      <c r="W25" s="217">
        <f t="shared" si="20"/>
        <v>10</v>
      </c>
      <c r="X25" s="217">
        <f t="shared" si="21"/>
        <v>10</v>
      </c>
      <c r="Y25" s="217">
        <f t="shared" si="22"/>
        <v>10</v>
      </c>
      <c r="Z25" s="217">
        <f t="shared" si="23"/>
        <v>10</v>
      </c>
      <c r="AA25" s="217">
        <f t="shared" si="24"/>
        <v>10</v>
      </c>
      <c r="AB25" s="217">
        <f t="shared" si="25"/>
        <v>10</v>
      </c>
      <c r="AC25" s="217">
        <f t="shared" si="26"/>
        <v>10</v>
      </c>
      <c r="AD25" s="217">
        <f t="shared" si="27"/>
        <v>10</v>
      </c>
      <c r="AE25" s="217">
        <f t="shared" si="28"/>
        <v>10</v>
      </c>
      <c r="AF25" s="217">
        <f t="shared" si="29"/>
        <v>10</v>
      </c>
      <c r="AG25" s="217">
        <f t="shared" si="30"/>
        <v>10</v>
      </c>
      <c r="AH25" s="217">
        <f t="shared" si="31"/>
        <v>10</v>
      </c>
      <c r="AI25" s="217">
        <f t="shared" si="32"/>
        <v>10</v>
      </c>
      <c r="AJ25" s="217">
        <f t="shared" si="33"/>
        <v>10</v>
      </c>
      <c r="AK25" s="217">
        <f t="shared" si="34"/>
        <v>10</v>
      </c>
      <c r="AL25" s="217">
        <f t="shared" si="35"/>
        <v>10</v>
      </c>
      <c r="AM25" s="217">
        <f t="shared" si="36"/>
        <v>10</v>
      </c>
      <c r="AN25" s="217">
        <f t="shared" si="37"/>
        <v>10</v>
      </c>
      <c r="AO25" s="217">
        <f t="shared" si="38"/>
        <v>10</v>
      </c>
      <c r="AP25" s="217">
        <f t="shared" si="39"/>
        <v>10</v>
      </c>
      <c r="AQ25" s="217">
        <f t="shared" si="40"/>
        <v>10</v>
      </c>
      <c r="AR25" s="217">
        <f t="shared" si="41"/>
        <v>10</v>
      </c>
      <c r="AS25" s="217">
        <f t="shared" si="42"/>
        <v>10</v>
      </c>
      <c r="AT25" s="217">
        <f t="shared" si="43"/>
        <v>10</v>
      </c>
      <c r="AU25" s="217">
        <f t="shared" si="44"/>
        <v>10</v>
      </c>
      <c r="AV25" s="217">
        <f t="shared" si="45"/>
        <v>10</v>
      </c>
      <c r="AW25" s="217">
        <f t="shared" si="46"/>
        <v>10</v>
      </c>
      <c r="AX25" s="217">
        <f t="shared" si="47"/>
        <v>10</v>
      </c>
      <c r="AY25" s="217">
        <f t="shared" si="48"/>
        <v>10</v>
      </c>
      <c r="AZ25" s="217">
        <f t="shared" si="49"/>
        <v>10</v>
      </c>
      <c r="BA25" s="217">
        <f t="shared" si="50"/>
        <v>10</v>
      </c>
      <c r="BB25" s="217">
        <f t="shared" si="51"/>
        <v>10</v>
      </c>
      <c r="BC25" s="217">
        <f t="shared" si="52"/>
        <v>10</v>
      </c>
      <c r="BD25" s="217">
        <f t="shared" si="53"/>
        <v>10</v>
      </c>
      <c r="BE25" s="217">
        <f t="shared" si="54"/>
        <v>10</v>
      </c>
      <c r="BF25" s="217">
        <f t="shared" si="55"/>
        <v>10</v>
      </c>
      <c r="BG25" s="217">
        <f t="shared" si="56"/>
        <v>10</v>
      </c>
      <c r="BH25" s="217">
        <f t="shared" si="57"/>
        <v>10</v>
      </c>
      <c r="BI25" s="217">
        <f t="shared" si="58"/>
        <v>10</v>
      </c>
      <c r="BJ25" s="217">
        <f t="shared" si="59"/>
        <v>10</v>
      </c>
      <c r="BK25" s="218">
        <v>1181.1300000000001</v>
      </c>
    </row>
    <row r="26" spans="1:63" x14ac:dyDescent="0.2">
      <c r="A26" s="215">
        <v>21</v>
      </c>
      <c r="B26" s="216">
        <f t="shared" si="60"/>
        <v>10</v>
      </c>
      <c r="C26" s="217">
        <f t="shared" si="0"/>
        <v>10</v>
      </c>
      <c r="D26" s="217">
        <f t="shared" si="1"/>
        <v>10</v>
      </c>
      <c r="E26" s="217">
        <f t="shared" si="2"/>
        <v>10</v>
      </c>
      <c r="F26" s="217">
        <f t="shared" si="3"/>
        <v>10</v>
      </c>
      <c r="G26" s="217">
        <f t="shared" si="4"/>
        <v>10</v>
      </c>
      <c r="H26" s="217">
        <f t="shared" si="5"/>
        <v>10</v>
      </c>
      <c r="I26" s="217">
        <f t="shared" si="6"/>
        <v>10</v>
      </c>
      <c r="J26" s="217">
        <f t="shared" si="7"/>
        <v>10</v>
      </c>
      <c r="K26" s="217">
        <f t="shared" si="8"/>
        <v>10</v>
      </c>
      <c r="L26" s="217">
        <f t="shared" si="9"/>
        <v>10</v>
      </c>
      <c r="M26" s="217">
        <f t="shared" si="10"/>
        <v>10</v>
      </c>
      <c r="N26" s="217">
        <f t="shared" si="11"/>
        <v>10</v>
      </c>
      <c r="O26" s="217">
        <f t="shared" si="12"/>
        <v>10</v>
      </c>
      <c r="P26" s="217">
        <f t="shared" si="13"/>
        <v>10</v>
      </c>
      <c r="Q26" s="217">
        <f t="shared" si="14"/>
        <v>10</v>
      </c>
      <c r="R26" s="217">
        <f t="shared" si="15"/>
        <v>10</v>
      </c>
      <c r="S26" s="217">
        <f t="shared" si="16"/>
        <v>10</v>
      </c>
      <c r="T26" s="217">
        <f t="shared" si="17"/>
        <v>10</v>
      </c>
      <c r="U26" s="217">
        <f t="shared" si="18"/>
        <v>10</v>
      </c>
      <c r="V26" s="217">
        <f t="shared" si="19"/>
        <v>10</v>
      </c>
      <c r="W26" s="217">
        <f t="shared" si="20"/>
        <v>10</v>
      </c>
      <c r="X26" s="217">
        <f t="shared" si="21"/>
        <v>10</v>
      </c>
      <c r="Y26" s="217">
        <f t="shared" si="22"/>
        <v>10</v>
      </c>
      <c r="Z26" s="217">
        <f t="shared" si="23"/>
        <v>10</v>
      </c>
      <c r="AA26" s="217">
        <f t="shared" si="24"/>
        <v>10</v>
      </c>
      <c r="AB26" s="217">
        <f t="shared" si="25"/>
        <v>10</v>
      </c>
      <c r="AC26" s="217">
        <f t="shared" si="26"/>
        <v>10</v>
      </c>
      <c r="AD26" s="217">
        <f t="shared" si="27"/>
        <v>10</v>
      </c>
      <c r="AE26" s="217">
        <f t="shared" si="28"/>
        <v>10</v>
      </c>
      <c r="AF26" s="217">
        <f t="shared" si="29"/>
        <v>10</v>
      </c>
      <c r="AG26" s="217">
        <f t="shared" si="30"/>
        <v>10</v>
      </c>
      <c r="AH26" s="217">
        <f t="shared" si="31"/>
        <v>10</v>
      </c>
      <c r="AI26" s="217">
        <f t="shared" si="32"/>
        <v>10</v>
      </c>
      <c r="AJ26" s="217">
        <f t="shared" si="33"/>
        <v>10</v>
      </c>
      <c r="AK26" s="217">
        <f t="shared" si="34"/>
        <v>10</v>
      </c>
      <c r="AL26" s="217">
        <f t="shared" si="35"/>
        <v>10</v>
      </c>
      <c r="AM26" s="217">
        <f t="shared" si="36"/>
        <v>10</v>
      </c>
      <c r="AN26" s="217">
        <f t="shared" si="37"/>
        <v>10</v>
      </c>
      <c r="AO26" s="217">
        <f t="shared" si="38"/>
        <v>10</v>
      </c>
      <c r="AP26" s="217">
        <f t="shared" si="39"/>
        <v>10</v>
      </c>
      <c r="AQ26" s="217">
        <f t="shared" si="40"/>
        <v>10</v>
      </c>
      <c r="AR26" s="217">
        <f t="shared" si="41"/>
        <v>10</v>
      </c>
      <c r="AS26" s="217">
        <f t="shared" si="42"/>
        <v>10</v>
      </c>
      <c r="AT26" s="217">
        <f t="shared" si="43"/>
        <v>10</v>
      </c>
      <c r="AU26" s="217">
        <f t="shared" si="44"/>
        <v>10</v>
      </c>
      <c r="AV26" s="217">
        <f t="shared" si="45"/>
        <v>10</v>
      </c>
      <c r="AW26" s="217">
        <f t="shared" si="46"/>
        <v>10</v>
      </c>
      <c r="AX26" s="217">
        <f t="shared" si="47"/>
        <v>10</v>
      </c>
      <c r="AY26" s="217">
        <f t="shared" si="48"/>
        <v>10</v>
      </c>
      <c r="AZ26" s="217">
        <f t="shared" si="49"/>
        <v>10</v>
      </c>
      <c r="BA26" s="217">
        <f t="shared" si="50"/>
        <v>10</v>
      </c>
      <c r="BB26" s="217">
        <f t="shared" si="51"/>
        <v>10</v>
      </c>
      <c r="BC26" s="217">
        <f t="shared" si="52"/>
        <v>10</v>
      </c>
      <c r="BD26" s="217">
        <f t="shared" si="53"/>
        <v>10</v>
      </c>
      <c r="BE26" s="217">
        <f t="shared" si="54"/>
        <v>10</v>
      </c>
      <c r="BF26" s="217">
        <f t="shared" si="55"/>
        <v>10</v>
      </c>
      <c r="BG26" s="217">
        <f t="shared" si="56"/>
        <v>10</v>
      </c>
      <c r="BH26" s="217">
        <f t="shared" si="57"/>
        <v>10</v>
      </c>
      <c r="BI26" s="217">
        <f t="shared" si="58"/>
        <v>10</v>
      </c>
      <c r="BJ26" s="217">
        <f t="shared" si="59"/>
        <v>10</v>
      </c>
      <c r="BK26" s="218">
        <v>1212.08</v>
      </c>
    </row>
    <row r="27" spans="1:63" x14ac:dyDescent="0.2">
      <c r="A27" s="215">
        <v>22</v>
      </c>
      <c r="B27" s="216">
        <f t="shared" si="60"/>
        <v>10</v>
      </c>
      <c r="C27" s="217">
        <f t="shared" si="0"/>
        <v>10</v>
      </c>
      <c r="D27" s="217">
        <f t="shared" si="1"/>
        <v>10</v>
      </c>
      <c r="E27" s="217">
        <f t="shared" si="2"/>
        <v>10</v>
      </c>
      <c r="F27" s="217">
        <f t="shared" si="3"/>
        <v>10</v>
      </c>
      <c r="G27" s="217">
        <f t="shared" si="4"/>
        <v>10</v>
      </c>
      <c r="H27" s="217">
        <f t="shared" si="5"/>
        <v>10</v>
      </c>
      <c r="I27" s="217">
        <f t="shared" si="6"/>
        <v>10</v>
      </c>
      <c r="J27" s="217">
        <f t="shared" si="7"/>
        <v>10</v>
      </c>
      <c r="K27" s="217">
        <f t="shared" si="8"/>
        <v>10</v>
      </c>
      <c r="L27" s="217">
        <f t="shared" si="9"/>
        <v>10</v>
      </c>
      <c r="M27" s="217">
        <f t="shared" si="10"/>
        <v>10</v>
      </c>
      <c r="N27" s="217">
        <f t="shared" si="11"/>
        <v>10</v>
      </c>
      <c r="O27" s="217">
        <f t="shared" si="12"/>
        <v>10</v>
      </c>
      <c r="P27" s="217">
        <f t="shared" si="13"/>
        <v>10</v>
      </c>
      <c r="Q27" s="217">
        <f t="shared" si="14"/>
        <v>10</v>
      </c>
      <c r="R27" s="217">
        <f t="shared" si="15"/>
        <v>10</v>
      </c>
      <c r="S27" s="217">
        <f t="shared" si="16"/>
        <v>10</v>
      </c>
      <c r="T27" s="217">
        <f t="shared" si="17"/>
        <v>10</v>
      </c>
      <c r="U27" s="217">
        <f t="shared" si="18"/>
        <v>10</v>
      </c>
      <c r="V27" s="217">
        <f t="shared" si="19"/>
        <v>10</v>
      </c>
      <c r="W27" s="217">
        <f t="shared" si="20"/>
        <v>10</v>
      </c>
      <c r="X27" s="217">
        <f t="shared" si="21"/>
        <v>10</v>
      </c>
      <c r="Y27" s="217">
        <f t="shared" si="22"/>
        <v>10</v>
      </c>
      <c r="Z27" s="217">
        <f t="shared" si="23"/>
        <v>10</v>
      </c>
      <c r="AA27" s="217">
        <f t="shared" si="24"/>
        <v>10</v>
      </c>
      <c r="AB27" s="217">
        <f t="shared" si="25"/>
        <v>10</v>
      </c>
      <c r="AC27" s="217">
        <f t="shared" si="26"/>
        <v>10</v>
      </c>
      <c r="AD27" s="217">
        <f t="shared" si="27"/>
        <v>10</v>
      </c>
      <c r="AE27" s="217">
        <f t="shared" si="28"/>
        <v>10</v>
      </c>
      <c r="AF27" s="217">
        <f t="shared" si="29"/>
        <v>10</v>
      </c>
      <c r="AG27" s="217">
        <f t="shared" si="30"/>
        <v>10</v>
      </c>
      <c r="AH27" s="217">
        <f t="shared" si="31"/>
        <v>10</v>
      </c>
      <c r="AI27" s="217">
        <f t="shared" si="32"/>
        <v>10</v>
      </c>
      <c r="AJ27" s="217">
        <f t="shared" si="33"/>
        <v>10</v>
      </c>
      <c r="AK27" s="217">
        <f t="shared" si="34"/>
        <v>10</v>
      </c>
      <c r="AL27" s="217">
        <f t="shared" si="35"/>
        <v>10</v>
      </c>
      <c r="AM27" s="217">
        <f t="shared" si="36"/>
        <v>10</v>
      </c>
      <c r="AN27" s="217">
        <f t="shared" si="37"/>
        <v>10</v>
      </c>
      <c r="AO27" s="217">
        <f t="shared" si="38"/>
        <v>10</v>
      </c>
      <c r="AP27" s="217">
        <f t="shared" si="39"/>
        <v>10</v>
      </c>
      <c r="AQ27" s="217">
        <f t="shared" si="40"/>
        <v>10</v>
      </c>
      <c r="AR27" s="217">
        <f t="shared" si="41"/>
        <v>10</v>
      </c>
      <c r="AS27" s="217">
        <f t="shared" si="42"/>
        <v>10</v>
      </c>
      <c r="AT27" s="217">
        <f t="shared" si="43"/>
        <v>10</v>
      </c>
      <c r="AU27" s="217">
        <f t="shared" si="44"/>
        <v>10</v>
      </c>
      <c r="AV27" s="217">
        <f t="shared" si="45"/>
        <v>10</v>
      </c>
      <c r="AW27" s="217">
        <f t="shared" si="46"/>
        <v>10</v>
      </c>
      <c r="AX27" s="217">
        <f t="shared" si="47"/>
        <v>10</v>
      </c>
      <c r="AY27" s="217">
        <f t="shared" si="48"/>
        <v>10</v>
      </c>
      <c r="AZ27" s="217">
        <f t="shared" si="49"/>
        <v>10</v>
      </c>
      <c r="BA27" s="217">
        <f t="shared" si="50"/>
        <v>10</v>
      </c>
      <c r="BB27" s="217">
        <f t="shared" si="51"/>
        <v>10</v>
      </c>
      <c r="BC27" s="217">
        <f t="shared" si="52"/>
        <v>10</v>
      </c>
      <c r="BD27" s="217">
        <f t="shared" si="53"/>
        <v>10</v>
      </c>
      <c r="BE27" s="217">
        <f t="shared" si="54"/>
        <v>10</v>
      </c>
      <c r="BF27" s="217">
        <f t="shared" si="55"/>
        <v>10</v>
      </c>
      <c r="BG27" s="217">
        <f t="shared" si="56"/>
        <v>10</v>
      </c>
      <c r="BH27" s="217">
        <f t="shared" si="57"/>
        <v>10</v>
      </c>
      <c r="BI27" s="217">
        <f t="shared" si="58"/>
        <v>10</v>
      </c>
      <c r="BJ27" s="217">
        <f t="shared" si="59"/>
        <v>10</v>
      </c>
      <c r="BK27" s="218">
        <v>1242.99</v>
      </c>
    </row>
    <row r="28" spans="1:63" x14ac:dyDescent="0.2">
      <c r="A28" s="215">
        <v>23</v>
      </c>
      <c r="B28" s="216">
        <f t="shared" si="60"/>
        <v>10</v>
      </c>
      <c r="C28" s="217">
        <f t="shared" si="0"/>
        <v>10</v>
      </c>
      <c r="D28" s="217">
        <f t="shared" si="1"/>
        <v>10</v>
      </c>
      <c r="E28" s="217">
        <f t="shared" si="2"/>
        <v>10</v>
      </c>
      <c r="F28" s="217">
        <f t="shared" si="3"/>
        <v>10</v>
      </c>
      <c r="G28" s="217">
        <f t="shared" si="4"/>
        <v>10</v>
      </c>
      <c r="H28" s="217">
        <f t="shared" si="5"/>
        <v>10</v>
      </c>
      <c r="I28" s="217">
        <f t="shared" si="6"/>
        <v>10</v>
      </c>
      <c r="J28" s="217">
        <f t="shared" si="7"/>
        <v>10</v>
      </c>
      <c r="K28" s="217">
        <f t="shared" si="8"/>
        <v>10</v>
      </c>
      <c r="L28" s="217">
        <f t="shared" si="9"/>
        <v>10</v>
      </c>
      <c r="M28" s="217">
        <f t="shared" si="10"/>
        <v>10</v>
      </c>
      <c r="N28" s="217">
        <f t="shared" si="11"/>
        <v>10</v>
      </c>
      <c r="O28" s="217">
        <f t="shared" si="12"/>
        <v>10</v>
      </c>
      <c r="P28" s="217">
        <f t="shared" si="13"/>
        <v>10</v>
      </c>
      <c r="Q28" s="217">
        <f t="shared" si="14"/>
        <v>10</v>
      </c>
      <c r="R28" s="217">
        <f t="shared" si="15"/>
        <v>10</v>
      </c>
      <c r="S28" s="217">
        <f t="shared" si="16"/>
        <v>10</v>
      </c>
      <c r="T28" s="217">
        <f t="shared" si="17"/>
        <v>10</v>
      </c>
      <c r="U28" s="217">
        <f t="shared" si="18"/>
        <v>10</v>
      </c>
      <c r="V28" s="217">
        <f t="shared" si="19"/>
        <v>10</v>
      </c>
      <c r="W28" s="217">
        <f t="shared" si="20"/>
        <v>10</v>
      </c>
      <c r="X28" s="217">
        <f t="shared" si="21"/>
        <v>10</v>
      </c>
      <c r="Y28" s="217">
        <f t="shared" si="22"/>
        <v>10</v>
      </c>
      <c r="Z28" s="217">
        <f t="shared" si="23"/>
        <v>10</v>
      </c>
      <c r="AA28" s="217">
        <f t="shared" si="24"/>
        <v>10</v>
      </c>
      <c r="AB28" s="217">
        <f t="shared" si="25"/>
        <v>10</v>
      </c>
      <c r="AC28" s="217">
        <f t="shared" si="26"/>
        <v>10</v>
      </c>
      <c r="AD28" s="217">
        <f t="shared" si="27"/>
        <v>10</v>
      </c>
      <c r="AE28" s="217">
        <f t="shared" si="28"/>
        <v>10</v>
      </c>
      <c r="AF28" s="217">
        <f t="shared" si="29"/>
        <v>10</v>
      </c>
      <c r="AG28" s="217">
        <f t="shared" si="30"/>
        <v>10</v>
      </c>
      <c r="AH28" s="217">
        <f t="shared" si="31"/>
        <v>10</v>
      </c>
      <c r="AI28" s="217">
        <f t="shared" si="32"/>
        <v>10</v>
      </c>
      <c r="AJ28" s="217">
        <f t="shared" si="33"/>
        <v>10</v>
      </c>
      <c r="AK28" s="217">
        <f t="shared" si="34"/>
        <v>10</v>
      </c>
      <c r="AL28" s="217">
        <f t="shared" si="35"/>
        <v>10</v>
      </c>
      <c r="AM28" s="217">
        <f t="shared" si="36"/>
        <v>10</v>
      </c>
      <c r="AN28" s="217">
        <f t="shared" si="37"/>
        <v>10</v>
      </c>
      <c r="AO28" s="217">
        <f t="shared" si="38"/>
        <v>10</v>
      </c>
      <c r="AP28" s="217">
        <f t="shared" si="39"/>
        <v>10</v>
      </c>
      <c r="AQ28" s="217">
        <f t="shared" si="40"/>
        <v>10</v>
      </c>
      <c r="AR28" s="217">
        <f t="shared" si="41"/>
        <v>10</v>
      </c>
      <c r="AS28" s="217">
        <f t="shared" si="42"/>
        <v>10</v>
      </c>
      <c r="AT28" s="217">
        <f t="shared" si="43"/>
        <v>10</v>
      </c>
      <c r="AU28" s="217">
        <f t="shared" si="44"/>
        <v>10</v>
      </c>
      <c r="AV28" s="217">
        <f t="shared" si="45"/>
        <v>10</v>
      </c>
      <c r="AW28" s="217">
        <f t="shared" si="46"/>
        <v>10</v>
      </c>
      <c r="AX28" s="217">
        <f t="shared" si="47"/>
        <v>10</v>
      </c>
      <c r="AY28" s="217">
        <f t="shared" si="48"/>
        <v>10</v>
      </c>
      <c r="AZ28" s="217">
        <f t="shared" si="49"/>
        <v>10</v>
      </c>
      <c r="BA28" s="217">
        <f t="shared" si="50"/>
        <v>10</v>
      </c>
      <c r="BB28" s="217">
        <f t="shared" si="51"/>
        <v>10</v>
      </c>
      <c r="BC28" s="217">
        <f t="shared" si="52"/>
        <v>10</v>
      </c>
      <c r="BD28" s="217">
        <f t="shared" si="53"/>
        <v>10</v>
      </c>
      <c r="BE28" s="217">
        <f t="shared" si="54"/>
        <v>10</v>
      </c>
      <c r="BF28" s="217">
        <f t="shared" si="55"/>
        <v>10</v>
      </c>
      <c r="BG28" s="217">
        <f t="shared" si="56"/>
        <v>10</v>
      </c>
      <c r="BH28" s="217">
        <f t="shared" si="57"/>
        <v>10</v>
      </c>
      <c r="BI28" s="217">
        <f t="shared" si="58"/>
        <v>10</v>
      </c>
      <c r="BJ28" s="217">
        <f t="shared" si="59"/>
        <v>10</v>
      </c>
      <c r="BK28" s="218">
        <v>1274.0899999999999</v>
      </c>
    </row>
    <row r="29" spans="1:63" x14ac:dyDescent="0.2">
      <c r="A29" s="215">
        <v>24</v>
      </c>
      <c r="B29" s="216">
        <f t="shared" si="60"/>
        <v>10</v>
      </c>
      <c r="C29" s="217">
        <f t="shared" si="0"/>
        <v>10</v>
      </c>
      <c r="D29" s="217">
        <f t="shared" si="1"/>
        <v>10</v>
      </c>
      <c r="E29" s="217">
        <f t="shared" si="2"/>
        <v>10</v>
      </c>
      <c r="F29" s="217">
        <f t="shared" si="3"/>
        <v>10</v>
      </c>
      <c r="G29" s="217">
        <f t="shared" si="4"/>
        <v>10</v>
      </c>
      <c r="H29" s="217">
        <f t="shared" si="5"/>
        <v>10</v>
      </c>
      <c r="I29" s="217">
        <f t="shared" si="6"/>
        <v>10</v>
      </c>
      <c r="J29" s="217">
        <f t="shared" si="7"/>
        <v>10</v>
      </c>
      <c r="K29" s="217">
        <f t="shared" si="8"/>
        <v>10</v>
      </c>
      <c r="L29" s="217">
        <f t="shared" si="9"/>
        <v>10</v>
      </c>
      <c r="M29" s="217">
        <f t="shared" si="10"/>
        <v>10</v>
      </c>
      <c r="N29" s="217">
        <f t="shared" si="11"/>
        <v>10</v>
      </c>
      <c r="O29" s="217">
        <f t="shared" si="12"/>
        <v>10</v>
      </c>
      <c r="P29" s="217">
        <f t="shared" si="13"/>
        <v>10</v>
      </c>
      <c r="Q29" s="217">
        <f t="shared" si="14"/>
        <v>10</v>
      </c>
      <c r="R29" s="217">
        <f t="shared" si="15"/>
        <v>10</v>
      </c>
      <c r="S29" s="217">
        <f t="shared" si="16"/>
        <v>10</v>
      </c>
      <c r="T29" s="217">
        <f t="shared" si="17"/>
        <v>10</v>
      </c>
      <c r="U29" s="217">
        <f t="shared" si="18"/>
        <v>10</v>
      </c>
      <c r="V29" s="217">
        <f t="shared" si="19"/>
        <v>10</v>
      </c>
      <c r="W29" s="217">
        <f t="shared" si="20"/>
        <v>10</v>
      </c>
      <c r="X29" s="217">
        <f t="shared" si="21"/>
        <v>10</v>
      </c>
      <c r="Y29" s="217">
        <f t="shared" si="22"/>
        <v>10</v>
      </c>
      <c r="Z29" s="217">
        <f t="shared" si="23"/>
        <v>10</v>
      </c>
      <c r="AA29" s="217">
        <f t="shared" si="24"/>
        <v>10</v>
      </c>
      <c r="AB29" s="217">
        <f t="shared" si="25"/>
        <v>10</v>
      </c>
      <c r="AC29" s="217">
        <f t="shared" si="26"/>
        <v>10</v>
      </c>
      <c r="AD29" s="217">
        <f t="shared" si="27"/>
        <v>10</v>
      </c>
      <c r="AE29" s="217">
        <f t="shared" si="28"/>
        <v>10</v>
      </c>
      <c r="AF29" s="217">
        <f t="shared" si="29"/>
        <v>10</v>
      </c>
      <c r="AG29" s="217">
        <f t="shared" si="30"/>
        <v>10</v>
      </c>
      <c r="AH29" s="217">
        <f t="shared" si="31"/>
        <v>10</v>
      </c>
      <c r="AI29" s="217">
        <f t="shared" si="32"/>
        <v>10</v>
      </c>
      <c r="AJ29" s="217">
        <f t="shared" si="33"/>
        <v>10</v>
      </c>
      <c r="AK29" s="217">
        <f t="shared" si="34"/>
        <v>10</v>
      </c>
      <c r="AL29" s="217">
        <f t="shared" si="35"/>
        <v>10</v>
      </c>
      <c r="AM29" s="217">
        <f t="shared" si="36"/>
        <v>10</v>
      </c>
      <c r="AN29" s="217">
        <f t="shared" si="37"/>
        <v>10</v>
      </c>
      <c r="AO29" s="217">
        <f t="shared" si="38"/>
        <v>10</v>
      </c>
      <c r="AP29" s="217">
        <f t="shared" si="39"/>
        <v>10</v>
      </c>
      <c r="AQ29" s="217">
        <f t="shared" si="40"/>
        <v>10</v>
      </c>
      <c r="AR29" s="217">
        <f t="shared" si="41"/>
        <v>10</v>
      </c>
      <c r="AS29" s="217">
        <f t="shared" si="42"/>
        <v>10</v>
      </c>
      <c r="AT29" s="217">
        <f t="shared" si="43"/>
        <v>10</v>
      </c>
      <c r="AU29" s="217">
        <f t="shared" si="44"/>
        <v>10</v>
      </c>
      <c r="AV29" s="217">
        <f t="shared" si="45"/>
        <v>10</v>
      </c>
      <c r="AW29" s="217">
        <f t="shared" si="46"/>
        <v>10</v>
      </c>
      <c r="AX29" s="217">
        <f t="shared" si="47"/>
        <v>10</v>
      </c>
      <c r="AY29" s="217">
        <f t="shared" si="48"/>
        <v>10</v>
      </c>
      <c r="AZ29" s="217">
        <f t="shared" si="49"/>
        <v>10</v>
      </c>
      <c r="BA29" s="217">
        <f t="shared" si="50"/>
        <v>10</v>
      </c>
      <c r="BB29" s="217">
        <f t="shared" si="51"/>
        <v>10</v>
      </c>
      <c r="BC29" s="217">
        <f t="shared" si="52"/>
        <v>10</v>
      </c>
      <c r="BD29" s="217">
        <f t="shared" si="53"/>
        <v>10</v>
      </c>
      <c r="BE29" s="217">
        <f t="shared" si="54"/>
        <v>10</v>
      </c>
      <c r="BF29" s="217">
        <f t="shared" si="55"/>
        <v>10</v>
      </c>
      <c r="BG29" s="217">
        <f t="shared" si="56"/>
        <v>10</v>
      </c>
      <c r="BH29" s="217">
        <f t="shared" si="57"/>
        <v>10</v>
      </c>
      <c r="BI29" s="217">
        <f t="shared" si="58"/>
        <v>10</v>
      </c>
      <c r="BJ29" s="217">
        <f t="shared" si="59"/>
        <v>10</v>
      </c>
      <c r="BK29" s="218">
        <v>1305</v>
      </c>
    </row>
    <row r="30" spans="1:63" x14ac:dyDescent="0.2">
      <c r="A30" s="215">
        <v>25</v>
      </c>
      <c r="B30" s="216">
        <f t="shared" si="60"/>
        <v>10</v>
      </c>
      <c r="C30" s="217">
        <f t="shared" si="0"/>
        <v>10</v>
      </c>
      <c r="D30" s="217">
        <f t="shared" si="1"/>
        <v>10</v>
      </c>
      <c r="E30" s="217">
        <f t="shared" si="2"/>
        <v>10</v>
      </c>
      <c r="F30" s="217">
        <f t="shared" si="3"/>
        <v>10</v>
      </c>
      <c r="G30" s="217">
        <f t="shared" si="4"/>
        <v>10</v>
      </c>
      <c r="H30" s="217">
        <f t="shared" si="5"/>
        <v>10</v>
      </c>
      <c r="I30" s="217">
        <f t="shared" si="6"/>
        <v>10</v>
      </c>
      <c r="J30" s="217">
        <f t="shared" si="7"/>
        <v>10</v>
      </c>
      <c r="K30" s="217">
        <f t="shared" si="8"/>
        <v>10</v>
      </c>
      <c r="L30" s="217">
        <f t="shared" si="9"/>
        <v>10</v>
      </c>
      <c r="M30" s="217">
        <f t="shared" si="10"/>
        <v>10</v>
      </c>
      <c r="N30" s="217">
        <f t="shared" si="11"/>
        <v>10</v>
      </c>
      <c r="O30" s="217">
        <f t="shared" si="12"/>
        <v>10</v>
      </c>
      <c r="P30" s="217">
        <f t="shared" si="13"/>
        <v>10</v>
      </c>
      <c r="Q30" s="217">
        <f t="shared" si="14"/>
        <v>10</v>
      </c>
      <c r="R30" s="217">
        <f t="shared" si="15"/>
        <v>10</v>
      </c>
      <c r="S30" s="217">
        <f t="shared" si="16"/>
        <v>10</v>
      </c>
      <c r="T30" s="217">
        <f t="shared" si="17"/>
        <v>10</v>
      </c>
      <c r="U30" s="217">
        <f t="shared" si="18"/>
        <v>10</v>
      </c>
      <c r="V30" s="217">
        <f t="shared" si="19"/>
        <v>10</v>
      </c>
      <c r="W30" s="217">
        <f t="shared" si="20"/>
        <v>10</v>
      </c>
      <c r="X30" s="217">
        <f t="shared" si="21"/>
        <v>10</v>
      </c>
      <c r="Y30" s="217">
        <f t="shared" si="22"/>
        <v>10</v>
      </c>
      <c r="Z30" s="217">
        <f t="shared" si="23"/>
        <v>10</v>
      </c>
      <c r="AA30" s="217">
        <f t="shared" si="24"/>
        <v>10</v>
      </c>
      <c r="AB30" s="217">
        <f t="shared" si="25"/>
        <v>10</v>
      </c>
      <c r="AC30" s="217">
        <f t="shared" si="26"/>
        <v>10</v>
      </c>
      <c r="AD30" s="217">
        <f t="shared" si="27"/>
        <v>10</v>
      </c>
      <c r="AE30" s="217">
        <f t="shared" si="28"/>
        <v>10</v>
      </c>
      <c r="AF30" s="217">
        <f t="shared" si="29"/>
        <v>10</v>
      </c>
      <c r="AG30" s="217">
        <f t="shared" si="30"/>
        <v>10</v>
      </c>
      <c r="AH30" s="217">
        <f t="shared" si="31"/>
        <v>10</v>
      </c>
      <c r="AI30" s="217">
        <f t="shared" si="32"/>
        <v>10</v>
      </c>
      <c r="AJ30" s="217">
        <f t="shared" si="33"/>
        <v>10</v>
      </c>
      <c r="AK30" s="217">
        <f t="shared" si="34"/>
        <v>10</v>
      </c>
      <c r="AL30" s="217">
        <f t="shared" si="35"/>
        <v>10</v>
      </c>
      <c r="AM30" s="217">
        <f t="shared" si="36"/>
        <v>10</v>
      </c>
      <c r="AN30" s="217">
        <f t="shared" si="37"/>
        <v>10</v>
      </c>
      <c r="AO30" s="217">
        <f t="shared" si="38"/>
        <v>10</v>
      </c>
      <c r="AP30" s="217">
        <f t="shared" si="39"/>
        <v>10</v>
      </c>
      <c r="AQ30" s="217">
        <f t="shared" si="40"/>
        <v>10</v>
      </c>
      <c r="AR30" s="217">
        <f t="shared" si="41"/>
        <v>10</v>
      </c>
      <c r="AS30" s="217">
        <f t="shared" si="42"/>
        <v>10</v>
      </c>
      <c r="AT30" s="217">
        <f t="shared" si="43"/>
        <v>10</v>
      </c>
      <c r="AU30" s="217">
        <f t="shared" si="44"/>
        <v>10</v>
      </c>
      <c r="AV30" s="217">
        <f t="shared" si="45"/>
        <v>10</v>
      </c>
      <c r="AW30" s="217">
        <f t="shared" si="46"/>
        <v>10</v>
      </c>
      <c r="AX30" s="217">
        <f t="shared" si="47"/>
        <v>10</v>
      </c>
      <c r="AY30" s="217">
        <f t="shared" si="48"/>
        <v>10</v>
      </c>
      <c r="AZ30" s="217">
        <f t="shared" si="49"/>
        <v>10</v>
      </c>
      <c r="BA30" s="217">
        <f t="shared" si="50"/>
        <v>10</v>
      </c>
      <c r="BB30" s="217">
        <f t="shared" si="51"/>
        <v>10</v>
      </c>
      <c r="BC30" s="217">
        <f t="shared" si="52"/>
        <v>10</v>
      </c>
      <c r="BD30" s="217">
        <f t="shared" si="53"/>
        <v>10</v>
      </c>
      <c r="BE30" s="217">
        <f t="shared" si="54"/>
        <v>10</v>
      </c>
      <c r="BF30" s="217">
        <f t="shared" si="55"/>
        <v>10</v>
      </c>
      <c r="BG30" s="217">
        <f t="shared" si="56"/>
        <v>10</v>
      </c>
      <c r="BH30" s="217">
        <f t="shared" si="57"/>
        <v>10</v>
      </c>
      <c r="BI30" s="217">
        <f t="shared" si="58"/>
        <v>10</v>
      </c>
      <c r="BJ30" s="217">
        <f t="shared" si="59"/>
        <v>10</v>
      </c>
      <c r="BK30" s="218">
        <v>1334.13</v>
      </c>
    </row>
    <row r="31" spans="1:63" x14ac:dyDescent="0.2">
      <c r="A31" s="215">
        <v>26</v>
      </c>
      <c r="B31" s="216">
        <f t="shared" si="60"/>
        <v>10</v>
      </c>
      <c r="C31" s="217">
        <f t="shared" si="0"/>
        <v>10</v>
      </c>
      <c r="D31" s="217">
        <f t="shared" si="1"/>
        <v>10</v>
      </c>
      <c r="E31" s="217">
        <f t="shared" si="2"/>
        <v>10</v>
      </c>
      <c r="F31" s="217">
        <f t="shared" si="3"/>
        <v>10</v>
      </c>
      <c r="G31" s="217">
        <f t="shared" si="4"/>
        <v>10</v>
      </c>
      <c r="H31" s="217">
        <f t="shared" si="5"/>
        <v>10</v>
      </c>
      <c r="I31" s="217">
        <f t="shared" si="6"/>
        <v>10</v>
      </c>
      <c r="J31" s="217">
        <f t="shared" si="7"/>
        <v>10</v>
      </c>
      <c r="K31" s="217">
        <f t="shared" si="8"/>
        <v>10</v>
      </c>
      <c r="L31" s="217">
        <f t="shared" si="9"/>
        <v>10</v>
      </c>
      <c r="M31" s="217">
        <f t="shared" si="10"/>
        <v>10</v>
      </c>
      <c r="N31" s="217">
        <f t="shared" si="11"/>
        <v>10</v>
      </c>
      <c r="O31" s="217">
        <f t="shared" si="12"/>
        <v>10</v>
      </c>
      <c r="P31" s="217">
        <f t="shared" si="13"/>
        <v>10</v>
      </c>
      <c r="Q31" s="217">
        <f t="shared" si="14"/>
        <v>10</v>
      </c>
      <c r="R31" s="217">
        <f t="shared" si="15"/>
        <v>10</v>
      </c>
      <c r="S31" s="217">
        <f t="shared" si="16"/>
        <v>10</v>
      </c>
      <c r="T31" s="217">
        <f t="shared" si="17"/>
        <v>10</v>
      </c>
      <c r="U31" s="217">
        <f t="shared" si="18"/>
        <v>10</v>
      </c>
      <c r="V31" s="217">
        <f t="shared" si="19"/>
        <v>10</v>
      </c>
      <c r="W31" s="217">
        <f t="shared" si="20"/>
        <v>10</v>
      </c>
      <c r="X31" s="217">
        <f t="shared" si="21"/>
        <v>10</v>
      </c>
      <c r="Y31" s="217">
        <f t="shared" si="22"/>
        <v>10</v>
      </c>
      <c r="Z31" s="217">
        <f t="shared" si="23"/>
        <v>10</v>
      </c>
      <c r="AA31" s="217">
        <f t="shared" si="24"/>
        <v>10</v>
      </c>
      <c r="AB31" s="217">
        <f t="shared" si="25"/>
        <v>10</v>
      </c>
      <c r="AC31" s="217">
        <f t="shared" si="26"/>
        <v>10</v>
      </c>
      <c r="AD31" s="217">
        <f t="shared" si="27"/>
        <v>10</v>
      </c>
      <c r="AE31" s="217">
        <f t="shared" si="28"/>
        <v>10</v>
      </c>
      <c r="AF31" s="217">
        <f t="shared" si="29"/>
        <v>10</v>
      </c>
      <c r="AG31" s="217">
        <f t="shared" si="30"/>
        <v>10</v>
      </c>
      <c r="AH31" s="217">
        <f t="shared" si="31"/>
        <v>10</v>
      </c>
      <c r="AI31" s="217">
        <f t="shared" si="32"/>
        <v>10</v>
      </c>
      <c r="AJ31" s="217">
        <f t="shared" si="33"/>
        <v>10</v>
      </c>
      <c r="AK31" s="217">
        <f t="shared" si="34"/>
        <v>10</v>
      </c>
      <c r="AL31" s="217">
        <f t="shared" si="35"/>
        <v>10</v>
      </c>
      <c r="AM31" s="217">
        <f t="shared" si="36"/>
        <v>10</v>
      </c>
      <c r="AN31" s="217">
        <f t="shared" si="37"/>
        <v>10</v>
      </c>
      <c r="AO31" s="217">
        <f t="shared" si="38"/>
        <v>10</v>
      </c>
      <c r="AP31" s="217">
        <f t="shared" si="39"/>
        <v>10</v>
      </c>
      <c r="AQ31" s="217">
        <f t="shared" si="40"/>
        <v>10</v>
      </c>
      <c r="AR31" s="217">
        <f t="shared" si="41"/>
        <v>10</v>
      </c>
      <c r="AS31" s="217">
        <f t="shared" si="42"/>
        <v>10</v>
      </c>
      <c r="AT31" s="217">
        <f t="shared" si="43"/>
        <v>10</v>
      </c>
      <c r="AU31" s="217">
        <f t="shared" si="44"/>
        <v>10</v>
      </c>
      <c r="AV31" s="217">
        <f t="shared" si="45"/>
        <v>10</v>
      </c>
      <c r="AW31" s="217">
        <f t="shared" si="46"/>
        <v>10</v>
      </c>
      <c r="AX31" s="217">
        <f t="shared" si="47"/>
        <v>10</v>
      </c>
      <c r="AY31" s="217">
        <f t="shared" si="48"/>
        <v>10</v>
      </c>
      <c r="AZ31" s="217">
        <f t="shared" si="49"/>
        <v>10</v>
      </c>
      <c r="BA31" s="217">
        <f t="shared" si="50"/>
        <v>10</v>
      </c>
      <c r="BB31" s="217">
        <f t="shared" si="51"/>
        <v>10</v>
      </c>
      <c r="BC31" s="217">
        <f t="shared" si="52"/>
        <v>10</v>
      </c>
      <c r="BD31" s="217">
        <f t="shared" si="53"/>
        <v>10</v>
      </c>
      <c r="BE31" s="217">
        <f t="shared" si="54"/>
        <v>10</v>
      </c>
      <c r="BF31" s="217">
        <f t="shared" si="55"/>
        <v>10</v>
      </c>
      <c r="BG31" s="217">
        <f t="shared" si="56"/>
        <v>10</v>
      </c>
      <c r="BH31" s="217">
        <f t="shared" si="57"/>
        <v>10</v>
      </c>
      <c r="BI31" s="217">
        <f t="shared" si="58"/>
        <v>10</v>
      </c>
      <c r="BJ31" s="217">
        <f t="shared" si="59"/>
        <v>0</v>
      </c>
      <c r="BK31" s="218">
        <v>1346.61</v>
      </c>
    </row>
    <row r="32" spans="1:63" x14ac:dyDescent="0.2">
      <c r="A32" s="215">
        <v>27</v>
      </c>
      <c r="B32" s="216">
        <f t="shared" si="60"/>
        <v>10</v>
      </c>
      <c r="C32" s="217">
        <f t="shared" si="0"/>
        <v>10</v>
      </c>
      <c r="D32" s="217">
        <f t="shared" si="1"/>
        <v>10</v>
      </c>
      <c r="E32" s="217">
        <f t="shared" si="2"/>
        <v>10</v>
      </c>
      <c r="F32" s="217">
        <f t="shared" si="3"/>
        <v>10</v>
      </c>
      <c r="G32" s="217">
        <f t="shared" si="4"/>
        <v>10</v>
      </c>
      <c r="H32" s="217">
        <f t="shared" si="5"/>
        <v>10</v>
      </c>
      <c r="I32" s="217">
        <f t="shared" si="6"/>
        <v>10</v>
      </c>
      <c r="J32" s="217">
        <f t="shared" si="7"/>
        <v>10</v>
      </c>
      <c r="K32" s="217">
        <f t="shared" si="8"/>
        <v>10</v>
      </c>
      <c r="L32" s="217">
        <f t="shared" si="9"/>
        <v>10</v>
      </c>
      <c r="M32" s="217">
        <f t="shared" si="10"/>
        <v>10</v>
      </c>
      <c r="N32" s="217">
        <f t="shared" si="11"/>
        <v>10</v>
      </c>
      <c r="O32" s="217">
        <f t="shared" si="12"/>
        <v>10</v>
      </c>
      <c r="P32" s="217">
        <f t="shared" si="13"/>
        <v>10</v>
      </c>
      <c r="Q32" s="217">
        <f t="shared" si="14"/>
        <v>10</v>
      </c>
      <c r="R32" s="217">
        <f t="shared" si="15"/>
        <v>10</v>
      </c>
      <c r="S32" s="217">
        <f t="shared" si="16"/>
        <v>10</v>
      </c>
      <c r="T32" s="217">
        <f t="shared" si="17"/>
        <v>10</v>
      </c>
      <c r="U32" s="217">
        <f t="shared" si="18"/>
        <v>10</v>
      </c>
      <c r="V32" s="217">
        <f t="shared" si="19"/>
        <v>10</v>
      </c>
      <c r="W32" s="217">
        <f t="shared" si="20"/>
        <v>10</v>
      </c>
      <c r="X32" s="217">
        <f t="shared" si="21"/>
        <v>10</v>
      </c>
      <c r="Y32" s="217">
        <f t="shared" si="22"/>
        <v>10</v>
      </c>
      <c r="Z32" s="217">
        <f t="shared" si="23"/>
        <v>10</v>
      </c>
      <c r="AA32" s="217">
        <f t="shared" si="24"/>
        <v>10</v>
      </c>
      <c r="AB32" s="217">
        <f t="shared" si="25"/>
        <v>10</v>
      </c>
      <c r="AC32" s="217">
        <f t="shared" si="26"/>
        <v>10</v>
      </c>
      <c r="AD32" s="217">
        <f t="shared" si="27"/>
        <v>10</v>
      </c>
      <c r="AE32" s="217">
        <f t="shared" si="28"/>
        <v>10</v>
      </c>
      <c r="AF32" s="217">
        <f t="shared" si="29"/>
        <v>10</v>
      </c>
      <c r="AG32" s="217">
        <f t="shared" si="30"/>
        <v>10</v>
      </c>
      <c r="AH32" s="217">
        <f t="shared" si="31"/>
        <v>10</v>
      </c>
      <c r="AI32" s="217">
        <f t="shared" si="32"/>
        <v>10</v>
      </c>
      <c r="AJ32" s="217">
        <f t="shared" si="33"/>
        <v>10</v>
      </c>
      <c r="AK32" s="217">
        <f t="shared" si="34"/>
        <v>10</v>
      </c>
      <c r="AL32" s="217">
        <f t="shared" si="35"/>
        <v>10</v>
      </c>
      <c r="AM32" s="217">
        <f t="shared" si="36"/>
        <v>10</v>
      </c>
      <c r="AN32" s="217">
        <f t="shared" si="37"/>
        <v>10</v>
      </c>
      <c r="AO32" s="217">
        <f t="shared" si="38"/>
        <v>10</v>
      </c>
      <c r="AP32" s="217">
        <f t="shared" si="39"/>
        <v>10</v>
      </c>
      <c r="AQ32" s="217">
        <f t="shared" si="40"/>
        <v>10</v>
      </c>
      <c r="AR32" s="217">
        <f t="shared" si="41"/>
        <v>10</v>
      </c>
      <c r="AS32" s="217">
        <f t="shared" si="42"/>
        <v>10</v>
      </c>
      <c r="AT32" s="217">
        <f t="shared" si="43"/>
        <v>10</v>
      </c>
      <c r="AU32" s="217">
        <f t="shared" si="44"/>
        <v>10</v>
      </c>
      <c r="AV32" s="217">
        <f t="shared" si="45"/>
        <v>10</v>
      </c>
      <c r="AW32" s="217">
        <f t="shared" si="46"/>
        <v>10</v>
      </c>
      <c r="AX32" s="217">
        <f t="shared" si="47"/>
        <v>10</v>
      </c>
      <c r="AY32" s="217">
        <f t="shared" si="48"/>
        <v>10</v>
      </c>
      <c r="AZ32" s="217">
        <f t="shared" si="49"/>
        <v>10</v>
      </c>
      <c r="BA32" s="217">
        <f t="shared" si="50"/>
        <v>10</v>
      </c>
      <c r="BB32" s="217">
        <f t="shared" si="51"/>
        <v>10</v>
      </c>
      <c r="BC32" s="217">
        <f t="shared" si="52"/>
        <v>10</v>
      </c>
      <c r="BD32" s="217">
        <f t="shared" si="53"/>
        <v>10</v>
      </c>
      <c r="BE32" s="217">
        <f t="shared" si="54"/>
        <v>10</v>
      </c>
      <c r="BF32" s="217">
        <f t="shared" si="55"/>
        <v>10</v>
      </c>
      <c r="BG32" s="217">
        <f t="shared" si="56"/>
        <v>10</v>
      </c>
      <c r="BH32" s="217">
        <f t="shared" si="57"/>
        <v>10</v>
      </c>
      <c r="BI32" s="217">
        <f t="shared" si="58"/>
        <v>0</v>
      </c>
      <c r="BJ32" s="217">
        <f t="shared" si="59"/>
        <v>0</v>
      </c>
      <c r="BK32" s="218">
        <v>1329.41</v>
      </c>
    </row>
    <row r="33" spans="1:63" x14ac:dyDescent="0.2">
      <c r="A33" s="215">
        <v>28</v>
      </c>
      <c r="B33" s="216">
        <f t="shared" si="60"/>
        <v>10</v>
      </c>
      <c r="C33" s="217">
        <f t="shared" si="0"/>
        <v>10</v>
      </c>
      <c r="D33" s="217">
        <f t="shared" si="1"/>
        <v>10</v>
      </c>
      <c r="E33" s="217">
        <f t="shared" si="2"/>
        <v>10</v>
      </c>
      <c r="F33" s="217">
        <f t="shared" si="3"/>
        <v>10</v>
      </c>
      <c r="G33" s="217">
        <f t="shared" si="4"/>
        <v>10</v>
      </c>
      <c r="H33" s="217">
        <f t="shared" si="5"/>
        <v>10</v>
      </c>
      <c r="I33" s="217">
        <f t="shared" si="6"/>
        <v>10</v>
      </c>
      <c r="J33" s="217">
        <f t="shared" si="7"/>
        <v>10</v>
      </c>
      <c r="K33" s="217">
        <f t="shared" si="8"/>
        <v>10</v>
      </c>
      <c r="L33" s="217">
        <f t="shared" si="9"/>
        <v>10</v>
      </c>
      <c r="M33" s="217">
        <f t="shared" si="10"/>
        <v>10</v>
      </c>
      <c r="N33" s="217">
        <f t="shared" si="11"/>
        <v>10</v>
      </c>
      <c r="O33" s="217">
        <f t="shared" si="12"/>
        <v>10</v>
      </c>
      <c r="P33" s="217">
        <f t="shared" si="13"/>
        <v>10</v>
      </c>
      <c r="Q33" s="217">
        <f t="shared" si="14"/>
        <v>10</v>
      </c>
      <c r="R33" s="217">
        <f t="shared" si="15"/>
        <v>10</v>
      </c>
      <c r="S33" s="217">
        <f t="shared" si="16"/>
        <v>10</v>
      </c>
      <c r="T33" s="217">
        <f t="shared" si="17"/>
        <v>10</v>
      </c>
      <c r="U33" s="217">
        <f t="shared" si="18"/>
        <v>10</v>
      </c>
      <c r="V33" s="217">
        <f t="shared" si="19"/>
        <v>10</v>
      </c>
      <c r="W33" s="217">
        <f t="shared" si="20"/>
        <v>10</v>
      </c>
      <c r="X33" s="217">
        <f t="shared" si="21"/>
        <v>10</v>
      </c>
      <c r="Y33" s="217">
        <f t="shared" si="22"/>
        <v>10</v>
      </c>
      <c r="Z33" s="217">
        <f t="shared" si="23"/>
        <v>10</v>
      </c>
      <c r="AA33" s="217">
        <f t="shared" si="24"/>
        <v>10</v>
      </c>
      <c r="AB33" s="217">
        <f t="shared" si="25"/>
        <v>10</v>
      </c>
      <c r="AC33" s="217">
        <f t="shared" si="26"/>
        <v>10</v>
      </c>
      <c r="AD33" s="217">
        <f t="shared" si="27"/>
        <v>10</v>
      </c>
      <c r="AE33" s="217">
        <f t="shared" si="28"/>
        <v>10</v>
      </c>
      <c r="AF33" s="217">
        <f t="shared" si="29"/>
        <v>10</v>
      </c>
      <c r="AG33" s="217">
        <f t="shared" si="30"/>
        <v>10</v>
      </c>
      <c r="AH33" s="217">
        <f t="shared" si="31"/>
        <v>10</v>
      </c>
      <c r="AI33" s="217">
        <f t="shared" si="32"/>
        <v>10</v>
      </c>
      <c r="AJ33" s="217">
        <f t="shared" si="33"/>
        <v>10</v>
      </c>
      <c r="AK33" s="217">
        <f t="shared" si="34"/>
        <v>10</v>
      </c>
      <c r="AL33" s="217">
        <f t="shared" si="35"/>
        <v>10</v>
      </c>
      <c r="AM33" s="217">
        <f t="shared" si="36"/>
        <v>10</v>
      </c>
      <c r="AN33" s="217">
        <f t="shared" si="37"/>
        <v>10</v>
      </c>
      <c r="AO33" s="217">
        <f t="shared" si="38"/>
        <v>10</v>
      </c>
      <c r="AP33" s="217">
        <f t="shared" si="39"/>
        <v>10</v>
      </c>
      <c r="AQ33" s="217">
        <f t="shared" si="40"/>
        <v>10</v>
      </c>
      <c r="AR33" s="217">
        <f t="shared" si="41"/>
        <v>10</v>
      </c>
      <c r="AS33" s="217">
        <f t="shared" si="42"/>
        <v>10</v>
      </c>
      <c r="AT33" s="217">
        <f t="shared" si="43"/>
        <v>10</v>
      </c>
      <c r="AU33" s="217">
        <f t="shared" si="44"/>
        <v>10</v>
      </c>
      <c r="AV33" s="217">
        <f t="shared" si="45"/>
        <v>10</v>
      </c>
      <c r="AW33" s="217">
        <f t="shared" si="46"/>
        <v>10</v>
      </c>
      <c r="AX33" s="217">
        <f t="shared" si="47"/>
        <v>10</v>
      </c>
      <c r="AY33" s="217">
        <f t="shared" si="48"/>
        <v>10</v>
      </c>
      <c r="AZ33" s="217">
        <f t="shared" si="49"/>
        <v>10</v>
      </c>
      <c r="BA33" s="217">
        <f t="shared" si="50"/>
        <v>10</v>
      </c>
      <c r="BB33" s="217">
        <f t="shared" si="51"/>
        <v>10</v>
      </c>
      <c r="BC33" s="217">
        <f t="shared" si="52"/>
        <v>10</v>
      </c>
      <c r="BD33" s="217">
        <f t="shared" si="53"/>
        <v>10</v>
      </c>
      <c r="BE33" s="217">
        <f t="shared" si="54"/>
        <v>10</v>
      </c>
      <c r="BF33" s="217">
        <f t="shared" si="55"/>
        <v>10</v>
      </c>
      <c r="BG33" s="217">
        <f t="shared" si="56"/>
        <v>10</v>
      </c>
      <c r="BH33" s="217">
        <f t="shared" si="57"/>
        <v>0</v>
      </c>
      <c r="BI33" s="217">
        <f t="shared" si="58"/>
        <v>0</v>
      </c>
      <c r="BJ33" s="217">
        <f t="shared" si="59"/>
        <v>0</v>
      </c>
      <c r="BK33" s="218">
        <v>1312.04</v>
      </c>
    </row>
    <row r="34" spans="1:63" x14ac:dyDescent="0.2">
      <c r="A34" s="215">
        <v>29</v>
      </c>
      <c r="B34" s="216">
        <f t="shared" si="60"/>
        <v>10</v>
      </c>
      <c r="C34" s="217">
        <f t="shared" si="0"/>
        <v>10</v>
      </c>
      <c r="D34" s="217">
        <f t="shared" si="1"/>
        <v>10</v>
      </c>
      <c r="E34" s="217">
        <f t="shared" si="2"/>
        <v>10</v>
      </c>
      <c r="F34" s="217">
        <f t="shared" si="3"/>
        <v>10</v>
      </c>
      <c r="G34" s="217">
        <f t="shared" si="4"/>
        <v>10</v>
      </c>
      <c r="H34" s="217">
        <f t="shared" si="5"/>
        <v>10</v>
      </c>
      <c r="I34" s="217">
        <f t="shared" si="6"/>
        <v>10</v>
      </c>
      <c r="J34" s="217">
        <f t="shared" si="7"/>
        <v>10</v>
      </c>
      <c r="K34" s="217">
        <f t="shared" si="8"/>
        <v>10</v>
      </c>
      <c r="L34" s="217">
        <f t="shared" si="9"/>
        <v>10</v>
      </c>
      <c r="M34" s="217">
        <f t="shared" si="10"/>
        <v>10</v>
      </c>
      <c r="N34" s="217">
        <f t="shared" si="11"/>
        <v>10</v>
      </c>
      <c r="O34" s="217">
        <f t="shared" si="12"/>
        <v>10</v>
      </c>
      <c r="P34" s="217">
        <f t="shared" si="13"/>
        <v>10</v>
      </c>
      <c r="Q34" s="217">
        <f t="shared" si="14"/>
        <v>10</v>
      </c>
      <c r="R34" s="217">
        <f t="shared" si="15"/>
        <v>10</v>
      </c>
      <c r="S34" s="217">
        <f t="shared" si="16"/>
        <v>10</v>
      </c>
      <c r="T34" s="217">
        <f t="shared" si="17"/>
        <v>10</v>
      </c>
      <c r="U34" s="217">
        <f t="shared" si="18"/>
        <v>10</v>
      </c>
      <c r="V34" s="217">
        <f t="shared" si="19"/>
        <v>10</v>
      </c>
      <c r="W34" s="217">
        <f t="shared" si="20"/>
        <v>10</v>
      </c>
      <c r="X34" s="217">
        <f t="shared" si="21"/>
        <v>10</v>
      </c>
      <c r="Y34" s="217">
        <f t="shared" si="22"/>
        <v>10</v>
      </c>
      <c r="Z34" s="217">
        <f t="shared" si="23"/>
        <v>10</v>
      </c>
      <c r="AA34" s="217">
        <f t="shared" si="24"/>
        <v>10</v>
      </c>
      <c r="AB34" s="217">
        <f t="shared" si="25"/>
        <v>10</v>
      </c>
      <c r="AC34" s="217">
        <f t="shared" si="26"/>
        <v>10</v>
      </c>
      <c r="AD34" s="217">
        <f t="shared" si="27"/>
        <v>10</v>
      </c>
      <c r="AE34" s="217">
        <f t="shared" si="28"/>
        <v>10</v>
      </c>
      <c r="AF34" s="217">
        <f t="shared" si="29"/>
        <v>10</v>
      </c>
      <c r="AG34" s="217">
        <f t="shared" si="30"/>
        <v>10</v>
      </c>
      <c r="AH34" s="217">
        <f t="shared" si="31"/>
        <v>10</v>
      </c>
      <c r="AI34" s="217">
        <f t="shared" si="32"/>
        <v>10</v>
      </c>
      <c r="AJ34" s="217">
        <f t="shared" si="33"/>
        <v>10</v>
      </c>
      <c r="AK34" s="217">
        <f t="shared" si="34"/>
        <v>10</v>
      </c>
      <c r="AL34" s="217">
        <f t="shared" si="35"/>
        <v>10</v>
      </c>
      <c r="AM34" s="217">
        <f t="shared" si="36"/>
        <v>10</v>
      </c>
      <c r="AN34" s="217">
        <f t="shared" si="37"/>
        <v>10</v>
      </c>
      <c r="AO34" s="217">
        <f t="shared" si="38"/>
        <v>10</v>
      </c>
      <c r="AP34" s="217">
        <f t="shared" si="39"/>
        <v>10</v>
      </c>
      <c r="AQ34" s="217">
        <f t="shared" si="40"/>
        <v>10</v>
      </c>
      <c r="AR34" s="217">
        <f t="shared" si="41"/>
        <v>10</v>
      </c>
      <c r="AS34" s="217">
        <f t="shared" si="42"/>
        <v>10</v>
      </c>
      <c r="AT34" s="217">
        <f t="shared" si="43"/>
        <v>10</v>
      </c>
      <c r="AU34" s="217">
        <f t="shared" si="44"/>
        <v>10</v>
      </c>
      <c r="AV34" s="217">
        <f t="shared" si="45"/>
        <v>10</v>
      </c>
      <c r="AW34" s="217">
        <f t="shared" si="46"/>
        <v>10</v>
      </c>
      <c r="AX34" s="217">
        <f t="shared" si="47"/>
        <v>10</v>
      </c>
      <c r="AY34" s="217">
        <f t="shared" si="48"/>
        <v>10</v>
      </c>
      <c r="AZ34" s="217">
        <f t="shared" si="49"/>
        <v>10</v>
      </c>
      <c r="BA34" s="217">
        <f t="shared" si="50"/>
        <v>10</v>
      </c>
      <c r="BB34" s="217">
        <f t="shared" si="51"/>
        <v>10</v>
      </c>
      <c r="BC34" s="217">
        <f t="shared" si="52"/>
        <v>10</v>
      </c>
      <c r="BD34" s="217">
        <f t="shared" si="53"/>
        <v>10</v>
      </c>
      <c r="BE34" s="217">
        <f t="shared" si="54"/>
        <v>10</v>
      </c>
      <c r="BF34" s="217">
        <f t="shared" si="55"/>
        <v>10</v>
      </c>
      <c r="BG34" s="217">
        <f t="shared" si="56"/>
        <v>0</v>
      </c>
      <c r="BH34" s="217">
        <f t="shared" si="57"/>
        <v>0</v>
      </c>
      <c r="BI34" s="217">
        <f t="shared" si="58"/>
        <v>0</v>
      </c>
      <c r="BJ34" s="217">
        <f t="shared" si="59"/>
        <v>0</v>
      </c>
      <c r="BK34" s="218">
        <v>1294.5</v>
      </c>
    </row>
    <row r="35" spans="1:63" x14ac:dyDescent="0.2">
      <c r="A35" s="215">
        <v>30</v>
      </c>
      <c r="B35" s="216">
        <f t="shared" si="60"/>
        <v>10</v>
      </c>
      <c r="C35" s="217">
        <f t="shared" si="0"/>
        <v>10</v>
      </c>
      <c r="D35" s="217">
        <f t="shared" si="1"/>
        <v>10</v>
      </c>
      <c r="E35" s="217">
        <f t="shared" si="2"/>
        <v>10</v>
      </c>
      <c r="F35" s="217">
        <f t="shared" si="3"/>
        <v>10</v>
      </c>
      <c r="G35" s="217">
        <f t="shared" si="4"/>
        <v>10</v>
      </c>
      <c r="H35" s="217">
        <f t="shared" si="5"/>
        <v>10</v>
      </c>
      <c r="I35" s="217">
        <f t="shared" si="6"/>
        <v>10</v>
      </c>
      <c r="J35" s="217">
        <f t="shared" si="7"/>
        <v>10</v>
      </c>
      <c r="K35" s="217">
        <f t="shared" si="8"/>
        <v>10</v>
      </c>
      <c r="L35" s="217">
        <f t="shared" si="9"/>
        <v>10</v>
      </c>
      <c r="M35" s="217">
        <f t="shared" si="10"/>
        <v>10</v>
      </c>
      <c r="N35" s="217">
        <f t="shared" si="11"/>
        <v>10</v>
      </c>
      <c r="O35" s="217">
        <f t="shared" si="12"/>
        <v>10</v>
      </c>
      <c r="P35" s="217">
        <f t="shared" si="13"/>
        <v>10</v>
      </c>
      <c r="Q35" s="217">
        <f t="shared" si="14"/>
        <v>10</v>
      </c>
      <c r="R35" s="217">
        <f t="shared" si="15"/>
        <v>10</v>
      </c>
      <c r="S35" s="217">
        <f t="shared" si="16"/>
        <v>10</v>
      </c>
      <c r="T35" s="217">
        <f t="shared" si="17"/>
        <v>10</v>
      </c>
      <c r="U35" s="217">
        <f t="shared" si="18"/>
        <v>10</v>
      </c>
      <c r="V35" s="217">
        <f t="shared" si="19"/>
        <v>10</v>
      </c>
      <c r="W35" s="217">
        <f t="shared" si="20"/>
        <v>10</v>
      </c>
      <c r="X35" s="217">
        <f t="shared" si="21"/>
        <v>10</v>
      </c>
      <c r="Y35" s="217">
        <f t="shared" si="22"/>
        <v>10</v>
      </c>
      <c r="Z35" s="217">
        <f t="shared" si="23"/>
        <v>10</v>
      </c>
      <c r="AA35" s="217">
        <f t="shared" si="24"/>
        <v>10</v>
      </c>
      <c r="AB35" s="217">
        <f t="shared" si="25"/>
        <v>10</v>
      </c>
      <c r="AC35" s="217">
        <f t="shared" si="26"/>
        <v>10</v>
      </c>
      <c r="AD35" s="217">
        <f t="shared" si="27"/>
        <v>10</v>
      </c>
      <c r="AE35" s="217">
        <f t="shared" si="28"/>
        <v>10</v>
      </c>
      <c r="AF35" s="217">
        <f t="shared" si="29"/>
        <v>10</v>
      </c>
      <c r="AG35" s="217">
        <f t="shared" si="30"/>
        <v>10</v>
      </c>
      <c r="AH35" s="217">
        <f t="shared" si="31"/>
        <v>10</v>
      </c>
      <c r="AI35" s="217">
        <f t="shared" si="32"/>
        <v>10</v>
      </c>
      <c r="AJ35" s="217">
        <f t="shared" si="33"/>
        <v>10</v>
      </c>
      <c r="AK35" s="217">
        <f t="shared" si="34"/>
        <v>10</v>
      </c>
      <c r="AL35" s="217">
        <f t="shared" si="35"/>
        <v>10</v>
      </c>
      <c r="AM35" s="217">
        <f t="shared" si="36"/>
        <v>10</v>
      </c>
      <c r="AN35" s="217">
        <f t="shared" si="37"/>
        <v>10</v>
      </c>
      <c r="AO35" s="217">
        <f t="shared" si="38"/>
        <v>10</v>
      </c>
      <c r="AP35" s="217">
        <f t="shared" si="39"/>
        <v>10</v>
      </c>
      <c r="AQ35" s="217">
        <f t="shared" si="40"/>
        <v>10</v>
      </c>
      <c r="AR35" s="217">
        <f t="shared" si="41"/>
        <v>10</v>
      </c>
      <c r="AS35" s="217">
        <f t="shared" si="42"/>
        <v>10</v>
      </c>
      <c r="AT35" s="217">
        <f t="shared" si="43"/>
        <v>10</v>
      </c>
      <c r="AU35" s="217">
        <f t="shared" si="44"/>
        <v>10</v>
      </c>
      <c r="AV35" s="217">
        <f t="shared" si="45"/>
        <v>10</v>
      </c>
      <c r="AW35" s="217">
        <f t="shared" si="46"/>
        <v>10</v>
      </c>
      <c r="AX35" s="217">
        <f t="shared" si="47"/>
        <v>10</v>
      </c>
      <c r="AY35" s="217">
        <f t="shared" si="48"/>
        <v>10</v>
      </c>
      <c r="AZ35" s="217">
        <f t="shared" si="49"/>
        <v>10</v>
      </c>
      <c r="BA35" s="217">
        <f t="shared" si="50"/>
        <v>10</v>
      </c>
      <c r="BB35" s="217">
        <f t="shared" si="51"/>
        <v>10</v>
      </c>
      <c r="BC35" s="217">
        <f t="shared" si="52"/>
        <v>10</v>
      </c>
      <c r="BD35" s="217">
        <f t="shared" si="53"/>
        <v>10</v>
      </c>
      <c r="BE35" s="217">
        <f t="shared" si="54"/>
        <v>10</v>
      </c>
      <c r="BF35" s="217">
        <f t="shared" si="55"/>
        <v>0</v>
      </c>
      <c r="BG35" s="217">
        <f t="shared" si="56"/>
        <v>0</v>
      </c>
      <c r="BH35" s="217">
        <f t="shared" si="57"/>
        <v>0</v>
      </c>
      <c r="BI35" s="217">
        <f t="shared" si="58"/>
        <v>0</v>
      </c>
      <c r="BJ35" s="217">
        <f t="shared" si="59"/>
        <v>0</v>
      </c>
      <c r="BK35" s="218">
        <v>1276.79</v>
      </c>
    </row>
    <row r="36" spans="1:63" x14ac:dyDescent="0.2">
      <c r="A36" s="215">
        <v>31</v>
      </c>
      <c r="B36" s="216">
        <f t="shared" si="60"/>
        <v>10</v>
      </c>
      <c r="C36" s="217">
        <f t="shared" si="0"/>
        <v>10</v>
      </c>
      <c r="D36" s="217">
        <f t="shared" si="1"/>
        <v>10</v>
      </c>
      <c r="E36" s="217">
        <f t="shared" si="2"/>
        <v>10</v>
      </c>
      <c r="F36" s="217">
        <f t="shared" si="3"/>
        <v>10</v>
      </c>
      <c r="G36" s="217">
        <f t="shared" si="4"/>
        <v>10</v>
      </c>
      <c r="H36" s="217">
        <f t="shared" si="5"/>
        <v>10</v>
      </c>
      <c r="I36" s="217">
        <f t="shared" si="6"/>
        <v>10</v>
      </c>
      <c r="J36" s="217">
        <f t="shared" si="7"/>
        <v>10</v>
      </c>
      <c r="K36" s="217">
        <f t="shared" si="8"/>
        <v>10</v>
      </c>
      <c r="L36" s="217">
        <f t="shared" si="9"/>
        <v>10</v>
      </c>
      <c r="M36" s="217">
        <f t="shared" si="10"/>
        <v>10</v>
      </c>
      <c r="N36" s="217">
        <f t="shared" si="11"/>
        <v>10</v>
      </c>
      <c r="O36" s="217">
        <f t="shared" si="12"/>
        <v>10</v>
      </c>
      <c r="P36" s="217">
        <f t="shared" si="13"/>
        <v>10</v>
      </c>
      <c r="Q36" s="217">
        <f t="shared" si="14"/>
        <v>10</v>
      </c>
      <c r="R36" s="217">
        <f t="shared" si="15"/>
        <v>10</v>
      </c>
      <c r="S36" s="217">
        <f t="shared" si="16"/>
        <v>10</v>
      </c>
      <c r="T36" s="217">
        <f t="shared" si="17"/>
        <v>10</v>
      </c>
      <c r="U36" s="217">
        <f t="shared" si="18"/>
        <v>10</v>
      </c>
      <c r="V36" s="217">
        <f t="shared" si="19"/>
        <v>10</v>
      </c>
      <c r="W36" s="217">
        <f t="shared" si="20"/>
        <v>10</v>
      </c>
      <c r="X36" s="217">
        <f t="shared" si="21"/>
        <v>10</v>
      </c>
      <c r="Y36" s="217">
        <f t="shared" si="22"/>
        <v>10</v>
      </c>
      <c r="Z36" s="217">
        <f t="shared" si="23"/>
        <v>10</v>
      </c>
      <c r="AA36" s="217">
        <f t="shared" si="24"/>
        <v>10</v>
      </c>
      <c r="AB36" s="217">
        <f t="shared" si="25"/>
        <v>10</v>
      </c>
      <c r="AC36" s="217">
        <f t="shared" si="26"/>
        <v>10</v>
      </c>
      <c r="AD36" s="217">
        <f t="shared" si="27"/>
        <v>10</v>
      </c>
      <c r="AE36" s="217">
        <f t="shared" si="28"/>
        <v>10</v>
      </c>
      <c r="AF36" s="217">
        <f t="shared" si="29"/>
        <v>10</v>
      </c>
      <c r="AG36" s="217">
        <f t="shared" si="30"/>
        <v>10</v>
      </c>
      <c r="AH36" s="217">
        <f t="shared" si="31"/>
        <v>10</v>
      </c>
      <c r="AI36" s="217">
        <f t="shared" si="32"/>
        <v>10</v>
      </c>
      <c r="AJ36" s="217">
        <f t="shared" si="33"/>
        <v>10</v>
      </c>
      <c r="AK36" s="217">
        <f t="shared" si="34"/>
        <v>10</v>
      </c>
      <c r="AL36" s="217">
        <f t="shared" si="35"/>
        <v>10</v>
      </c>
      <c r="AM36" s="217">
        <f t="shared" si="36"/>
        <v>10</v>
      </c>
      <c r="AN36" s="217">
        <f t="shared" si="37"/>
        <v>10</v>
      </c>
      <c r="AO36" s="217">
        <f t="shared" si="38"/>
        <v>10</v>
      </c>
      <c r="AP36" s="217">
        <f t="shared" si="39"/>
        <v>10</v>
      </c>
      <c r="AQ36" s="217">
        <f t="shared" si="40"/>
        <v>10</v>
      </c>
      <c r="AR36" s="217">
        <f t="shared" si="41"/>
        <v>10</v>
      </c>
      <c r="AS36" s="217">
        <f t="shared" si="42"/>
        <v>10</v>
      </c>
      <c r="AT36" s="217">
        <f t="shared" si="43"/>
        <v>10</v>
      </c>
      <c r="AU36" s="217">
        <f t="shared" si="44"/>
        <v>10</v>
      </c>
      <c r="AV36" s="217">
        <f t="shared" si="45"/>
        <v>10</v>
      </c>
      <c r="AW36" s="217">
        <f t="shared" si="46"/>
        <v>10</v>
      </c>
      <c r="AX36" s="217">
        <f t="shared" si="47"/>
        <v>10</v>
      </c>
      <c r="AY36" s="217">
        <f t="shared" si="48"/>
        <v>10</v>
      </c>
      <c r="AZ36" s="217">
        <f t="shared" si="49"/>
        <v>10</v>
      </c>
      <c r="BA36" s="217">
        <f t="shared" si="50"/>
        <v>10</v>
      </c>
      <c r="BB36" s="217">
        <f t="shared" si="51"/>
        <v>10</v>
      </c>
      <c r="BC36" s="217">
        <f t="shared" si="52"/>
        <v>10</v>
      </c>
      <c r="BD36" s="217">
        <f t="shared" si="53"/>
        <v>10</v>
      </c>
      <c r="BE36" s="217">
        <f t="shared" si="54"/>
        <v>0</v>
      </c>
      <c r="BF36" s="217">
        <f t="shared" si="55"/>
        <v>0</v>
      </c>
      <c r="BG36" s="217">
        <f t="shared" si="56"/>
        <v>0</v>
      </c>
      <c r="BH36" s="217">
        <f t="shared" si="57"/>
        <v>0</v>
      </c>
      <c r="BI36" s="217">
        <f t="shared" si="58"/>
        <v>0</v>
      </c>
      <c r="BJ36" s="217">
        <f t="shared" si="59"/>
        <v>0</v>
      </c>
      <c r="BK36" s="218">
        <v>1258.9100000000001</v>
      </c>
    </row>
    <row r="37" spans="1:63" x14ac:dyDescent="0.2">
      <c r="A37" s="215">
        <v>32</v>
      </c>
      <c r="B37" s="216">
        <f t="shared" si="60"/>
        <v>10</v>
      </c>
      <c r="C37" s="217">
        <f t="shared" si="0"/>
        <v>10</v>
      </c>
      <c r="D37" s="217">
        <f t="shared" si="1"/>
        <v>10</v>
      </c>
      <c r="E37" s="217">
        <f t="shared" si="2"/>
        <v>10</v>
      </c>
      <c r="F37" s="217">
        <f t="shared" si="3"/>
        <v>10</v>
      </c>
      <c r="G37" s="217">
        <f t="shared" si="4"/>
        <v>10</v>
      </c>
      <c r="H37" s="217">
        <f t="shared" si="5"/>
        <v>10</v>
      </c>
      <c r="I37" s="217">
        <f t="shared" si="6"/>
        <v>10</v>
      </c>
      <c r="J37" s="217">
        <f t="shared" si="7"/>
        <v>10</v>
      </c>
      <c r="K37" s="217">
        <f t="shared" si="8"/>
        <v>10</v>
      </c>
      <c r="L37" s="217">
        <f t="shared" si="9"/>
        <v>10</v>
      </c>
      <c r="M37" s="217">
        <f t="shared" si="10"/>
        <v>10</v>
      </c>
      <c r="N37" s="217">
        <f t="shared" si="11"/>
        <v>10</v>
      </c>
      <c r="O37" s="217">
        <f t="shared" si="12"/>
        <v>10</v>
      </c>
      <c r="P37" s="217">
        <f t="shared" si="13"/>
        <v>10</v>
      </c>
      <c r="Q37" s="217">
        <f t="shared" si="14"/>
        <v>10</v>
      </c>
      <c r="R37" s="217">
        <f t="shared" si="15"/>
        <v>10</v>
      </c>
      <c r="S37" s="217">
        <f t="shared" si="16"/>
        <v>10</v>
      </c>
      <c r="T37" s="217">
        <f t="shared" si="17"/>
        <v>10</v>
      </c>
      <c r="U37" s="217">
        <f t="shared" si="18"/>
        <v>10</v>
      </c>
      <c r="V37" s="217">
        <f t="shared" si="19"/>
        <v>10</v>
      </c>
      <c r="W37" s="217">
        <f t="shared" si="20"/>
        <v>10</v>
      </c>
      <c r="X37" s="217">
        <f t="shared" si="21"/>
        <v>10</v>
      </c>
      <c r="Y37" s="217">
        <f t="shared" si="22"/>
        <v>10</v>
      </c>
      <c r="Z37" s="217">
        <f t="shared" si="23"/>
        <v>10</v>
      </c>
      <c r="AA37" s="217">
        <f t="shared" si="24"/>
        <v>10</v>
      </c>
      <c r="AB37" s="217">
        <f t="shared" si="25"/>
        <v>10</v>
      </c>
      <c r="AC37" s="217">
        <f t="shared" si="26"/>
        <v>10</v>
      </c>
      <c r="AD37" s="217">
        <f t="shared" si="27"/>
        <v>10</v>
      </c>
      <c r="AE37" s="217">
        <f t="shared" si="28"/>
        <v>10</v>
      </c>
      <c r="AF37" s="217">
        <f t="shared" si="29"/>
        <v>10</v>
      </c>
      <c r="AG37" s="217">
        <f t="shared" si="30"/>
        <v>10</v>
      </c>
      <c r="AH37" s="217">
        <f t="shared" si="31"/>
        <v>10</v>
      </c>
      <c r="AI37" s="217">
        <f t="shared" si="32"/>
        <v>10</v>
      </c>
      <c r="AJ37" s="217">
        <f t="shared" si="33"/>
        <v>10</v>
      </c>
      <c r="AK37" s="217">
        <f t="shared" si="34"/>
        <v>10</v>
      </c>
      <c r="AL37" s="217">
        <f t="shared" si="35"/>
        <v>10</v>
      </c>
      <c r="AM37" s="217">
        <f t="shared" si="36"/>
        <v>10</v>
      </c>
      <c r="AN37" s="217">
        <f t="shared" si="37"/>
        <v>10</v>
      </c>
      <c r="AO37" s="217">
        <f t="shared" si="38"/>
        <v>10</v>
      </c>
      <c r="AP37" s="217">
        <f t="shared" si="39"/>
        <v>10</v>
      </c>
      <c r="AQ37" s="217">
        <f t="shared" si="40"/>
        <v>10</v>
      </c>
      <c r="AR37" s="217">
        <f t="shared" si="41"/>
        <v>10</v>
      </c>
      <c r="AS37" s="217">
        <f t="shared" si="42"/>
        <v>10</v>
      </c>
      <c r="AT37" s="217">
        <f t="shared" si="43"/>
        <v>10</v>
      </c>
      <c r="AU37" s="217">
        <f t="shared" si="44"/>
        <v>10</v>
      </c>
      <c r="AV37" s="217">
        <f t="shared" si="45"/>
        <v>10</v>
      </c>
      <c r="AW37" s="217">
        <f t="shared" si="46"/>
        <v>10</v>
      </c>
      <c r="AX37" s="217">
        <f t="shared" si="47"/>
        <v>10</v>
      </c>
      <c r="AY37" s="217">
        <f t="shared" si="48"/>
        <v>10</v>
      </c>
      <c r="AZ37" s="217">
        <f t="shared" si="49"/>
        <v>10</v>
      </c>
      <c r="BA37" s="217">
        <f t="shared" si="50"/>
        <v>10</v>
      </c>
      <c r="BB37" s="217">
        <f t="shared" si="51"/>
        <v>10</v>
      </c>
      <c r="BC37" s="217">
        <f t="shared" si="52"/>
        <v>10</v>
      </c>
      <c r="BD37" s="217">
        <f t="shared" si="53"/>
        <v>0</v>
      </c>
      <c r="BE37" s="217">
        <f t="shared" si="54"/>
        <v>0</v>
      </c>
      <c r="BF37" s="217">
        <f t="shared" si="55"/>
        <v>0</v>
      </c>
      <c r="BG37" s="217">
        <f t="shared" si="56"/>
        <v>0</v>
      </c>
      <c r="BH37" s="217">
        <f t="shared" si="57"/>
        <v>0</v>
      </c>
      <c r="BI37" s="217">
        <f t="shared" si="58"/>
        <v>0</v>
      </c>
      <c r="BJ37" s="217">
        <f t="shared" si="59"/>
        <v>0</v>
      </c>
      <c r="BK37" s="218">
        <v>1240.71</v>
      </c>
    </row>
    <row r="38" spans="1:63" x14ac:dyDescent="0.2">
      <c r="A38" s="215">
        <v>33</v>
      </c>
      <c r="B38" s="216">
        <f t="shared" si="60"/>
        <v>10</v>
      </c>
      <c r="C38" s="217">
        <f t="shared" si="0"/>
        <v>10</v>
      </c>
      <c r="D38" s="217">
        <f t="shared" si="1"/>
        <v>10</v>
      </c>
      <c r="E38" s="217">
        <f t="shared" si="2"/>
        <v>10</v>
      </c>
      <c r="F38" s="217">
        <f t="shared" si="3"/>
        <v>10</v>
      </c>
      <c r="G38" s="217">
        <f t="shared" si="4"/>
        <v>10</v>
      </c>
      <c r="H38" s="217">
        <f t="shared" si="5"/>
        <v>10</v>
      </c>
      <c r="I38" s="217">
        <f t="shared" si="6"/>
        <v>10</v>
      </c>
      <c r="J38" s="217">
        <f t="shared" si="7"/>
        <v>10</v>
      </c>
      <c r="K38" s="217">
        <f t="shared" si="8"/>
        <v>10</v>
      </c>
      <c r="L38" s="217">
        <f t="shared" si="9"/>
        <v>10</v>
      </c>
      <c r="M38" s="217">
        <f t="shared" si="10"/>
        <v>10</v>
      </c>
      <c r="N38" s="217">
        <f t="shared" si="11"/>
        <v>10</v>
      </c>
      <c r="O38" s="217">
        <f t="shared" si="12"/>
        <v>10</v>
      </c>
      <c r="P38" s="217">
        <f t="shared" si="13"/>
        <v>10</v>
      </c>
      <c r="Q38" s="217">
        <f t="shared" si="14"/>
        <v>10</v>
      </c>
      <c r="R38" s="217">
        <f t="shared" si="15"/>
        <v>10</v>
      </c>
      <c r="S38" s="217">
        <f t="shared" si="16"/>
        <v>10</v>
      </c>
      <c r="T38" s="217">
        <f t="shared" si="17"/>
        <v>10</v>
      </c>
      <c r="U38" s="217">
        <f t="shared" si="18"/>
        <v>10</v>
      </c>
      <c r="V38" s="217">
        <f t="shared" si="19"/>
        <v>10</v>
      </c>
      <c r="W38" s="217">
        <f t="shared" si="20"/>
        <v>10</v>
      </c>
      <c r="X38" s="217">
        <f t="shared" si="21"/>
        <v>10</v>
      </c>
      <c r="Y38" s="217">
        <f t="shared" si="22"/>
        <v>10</v>
      </c>
      <c r="Z38" s="217">
        <f t="shared" si="23"/>
        <v>10</v>
      </c>
      <c r="AA38" s="217">
        <f t="shared" si="24"/>
        <v>10</v>
      </c>
      <c r="AB38" s="217">
        <f t="shared" si="25"/>
        <v>10</v>
      </c>
      <c r="AC38" s="217">
        <f t="shared" si="26"/>
        <v>10</v>
      </c>
      <c r="AD38" s="217">
        <f t="shared" si="27"/>
        <v>10</v>
      </c>
      <c r="AE38" s="217">
        <f t="shared" si="28"/>
        <v>10</v>
      </c>
      <c r="AF38" s="217">
        <f t="shared" si="29"/>
        <v>10</v>
      </c>
      <c r="AG38" s="217">
        <f t="shared" si="30"/>
        <v>10</v>
      </c>
      <c r="AH38" s="217">
        <f t="shared" si="31"/>
        <v>10</v>
      </c>
      <c r="AI38" s="217">
        <f t="shared" si="32"/>
        <v>10</v>
      </c>
      <c r="AJ38" s="217">
        <f t="shared" si="33"/>
        <v>10</v>
      </c>
      <c r="AK38" s="217">
        <f t="shared" si="34"/>
        <v>10</v>
      </c>
      <c r="AL38" s="217">
        <f t="shared" si="35"/>
        <v>10</v>
      </c>
      <c r="AM38" s="217">
        <f t="shared" si="36"/>
        <v>10</v>
      </c>
      <c r="AN38" s="217">
        <f t="shared" si="37"/>
        <v>10</v>
      </c>
      <c r="AO38" s="217">
        <f t="shared" si="38"/>
        <v>10</v>
      </c>
      <c r="AP38" s="217">
        <f t="shared" si="39"/>
        <v>10</v>
      </c>
      <c r="AQ38" s="217">
        <f t="shared" si="40"/>
        <v>10</v>
      </c>
      <c r="AR38" s="217">
        <f t="shared" si="41"/>
        <v>10</v>
      </c>
      <c r="AS38" s="217">
        <f t="shared" si="42"/>
        <v>10</v>
      </c>
      <c r="AT38" s="217">
        <f t="shared" si="43"/>
        <v>10</v>
      </c>
      <c r="AU38" s="217">
        <f t="shared" si="44"/>
        <v>10</v>
      </c>
      <c r="AV38" s="217">
        <f t="shared" si="45"/>
        <v>10</v>
      </c>
      <c r="AW38" s="217">
        <f t="shared" si="46"/>
        <v>10</v>
      </c>
      <c r="AX38" s="217">
        <f t="shared" si="47"/>
        <v>10</v>
      </c>
      <c r="AY38" s="217">
        <f t="shared" si="48"/>
        <v>10</v>
      </c>
      <c r="AZ38" s="217">
        <f t="shared" si="49"/>
        <v>10</v>
      </c>
      <c r="BA38" s="217">
        <f t="shared" si="50"/>
        <v>10</v>
      </c>
      <c r="BB38" s="217">
        <f t="shared" si="51"/>
        <v>10</v>
      </c>
      <c r="BC38" s="217">
        <f t="shared" si="52"/>
        <v>0</v>
      </c>
      <c r="BD38" s="217">
        <f t="shared" si="53"/>
        <v>0</v>
      </c>
      <c r="BE38" s="217">
        <f t="shared" si="54"/>
        <v>0</v>
      </c>
      <c r="BF38" s="217">
        <f t="shared" si="55"/>
        <v>0</v>
      </c>
      <c r="BG38" s="217">
        <f t="shared" si="56"/>
        <v>0</v>
      </c>
      <c r="BH38" s="217">
        <f t="shared" si="57"/>
        <v>0</v>
      </c>
      <c r="BI38" s="217">
        <f t="shared" si="58"/>
        <v>0</v>
      </c>
      <c r="BJ38" s="217">
        <f t="shared" si="59"/>
        <v>0</v>
      </c>
      <c r="BK38" s="218">
        <v>1222.6500000000001</v>
      </c>
    </row>
    <row r="39" spans="1:63" x14ac:dyDescent="0.2">
      <c r="A39" s="215">
        <v>34</v>
      </c>
      <c r="B39" s="216">
        <f t="shared" si="60"/>
        <v>10</v>
      </c>
      <c r="C39" s="217">
        <f t="shared" si="0"/>
        <v>10</v>
      </c>
      <c r="D39" s="217">
        <f t="shared" si="1"/>
        <v>10</v>
      </c>
      <c r="E39" s="217">
        <f t="shared" si="2"/>
        <v>10</v>
      </c>
      <c r="F39" s="217">
        <f t="shared" si="3"/>
        <v>10</v>
      </c>
      <c r="G39" s="217">
        <f t="shared" si="4"/>
        <v>10</v>
      </c>
      <c r="H39" s="217">
        <f t="shared" si="5"/>
        <v>10</v>
      </c>
      <c r="I39" s="217">
        <f t="shared" si="6"/>
        <v>10</v>
      </c>
      <c r="J39" s="217">
        <f t="shared" si="7"/>
        <v>10</v>
      </c>
      <c r="K39" s="217">
        <f t="shared" si="8"/>
        <v>10</v>
      </c>
      <c r="L39" s="217">
        <f t="shared" si="9"/>
        <v>10</v>
      </c>
      <c r="M39" s="217">
        <f t="shared" si="10"/>
        <v>10</v>
      </c>
      <c r="N39" s="217">
        <f t="shared" si="11"/>
        <v>10</v>
      </c>
      <c r="O39" s="217">
        <f t="shared" si="12"/>
        <v>10</v>
      </c>
      <c r="P39" s="217">
        <f t="shared" si="13"/>
        <v>10</v>
      </c>
      <c r="Q39" s="217">
        <f t="shared" si="14"/>
        <v>10</v>
      </c>
      <c r="R39" s="217">
        <f t="shared" si="15"/>
        <v>10</v>
      </c>
      <c r="S39" s="217">
        <f t="shared" si="16"/>
        <v>10</v>
      </c>
      <c r="T39" s="217">
        <f t="shared" si="17"/>
        <v>10</v>
      </c>
      <c r="U39" s="217">
        <f t="shared" si="18"/>
        <v>10</v>
      </c>
      <c r="V39" s="217">
        <f t="shared" si="19"/>
        <v>10</v>
      </c>
      <c r="W39" s="217">
        <f t="shared" si="20"/>
        <v>10</v>
      </c>
      <c r="X39" s="217">
        <f t="shared" si="21"/>
        <v>10</v>
      </c>
      <c r="Y39" s="217">
        <f t="shared" si="22"/>
        <v>10</v>
      </c>
      <c r="Z39" s="217">
        <f t="shared" si="23"/>
        <v>10</v>
      </c>
      <c r="AA39" s="217">
        <f t="shared" si="24"/>
        <v>10</v>
      </c>
      <c r="AB39" s="217">
        <f t="shared" si="25"/>
        <v>10</v>
      </c>
      <c r="AC39" s="217">
        <f t="shared" si="26"/>
        <v>10</v>
      </c>
      <c r="AD39" s="217">
        <f t="shared" si="27"/>
        <v>10</v>
      </c>
      <c r="AE39" s="217">
        <f t="shared" si="28"/>
        <v>10</v>
      </c>
      <c r="AF39" s="217">
        <f t="shared" si="29"/>
        <v>10</v>
      </c>
      <c r="AG39" s="217">
        <f t="shared" si="30"/>
        <v>10</v>
      </c>
      <c r="AH39" s="217">
        <f t="shared" si="31"/>
        <v>10</v>
      </c>
      <c r="AI39" s="217">
        <f t="shared" si="32"/>
        <v>10</v>
      </c>
      <c r="AJ39" s="217">
        <f t="shared" si="33"/>
        <v>10</v>
      </c>
      <c r="AK39" s="217">
        <f t="shared" si="34"/>
        <v>10</v>
      </c>
      <c r="AL39" s="217">
        <f t="shared" si="35"/>
        <v>10</v>
      </c>
      <c r="AM39" s="217">
        <f t="shared" si="36"/>
        <v>10</v>
      </c>
      <c r="AN39" s="217">
        <f t="shared" si="37"/>
        <v>10</v>
      </c>
      <c r="AO39" s="217">
        <f t="shared" si="38"/>
        <v>10</v>
      </c>
      <c r="AP39" s="217">
        <f t="shared" si="39"/>
        <v>10</v>
      </c>
      <c r="AQ39" s="217">
        <f t="shared" si="40"/>
        <v>10</v>
      </c>
      <c r="AR39" s="217">
        <f t="shared" si="41"/>
        <v>10</v>
      </c>
      <c r="AS39" s="217">
        <f t="shared" si="42"/>
        <v>10</v>
      </c>
      <c r="AT39" s="217">
        <f t="shared" si="43"/>
        <v>10</v>
      </c>
      <c r="AU39" s="217">
        <f t="shared" si="44"/>
        <v>10</v>
      </c>
      <c r="AV39" s="217">
        <f t="shared" si="45"/>
        <v>10</v>
      </c>
      <c r="AW39" s="217">
        <f t="shared" si="46"/>
        <v>10</v>
      </c>
      <c r="AX39" s="217">
        <f t="shared" si="47"/>
        <v>10</v>
      </c>
      <c r="AY39" s="217">
        <f t="shared" si="48"/>
        <v>10</v>
      </c>
      <c r="AZ39" s="217">
        <f t="shared" si="49"/>
        <v>10</v>
      </c>
      <c r="BA39" s="217">
        <f t="shared" si="50"/>
        <v>10</v>
      </c>
      <c r="BB39" s="217">
        <f t="shared" si="51"/>
        <v>0</v>
      </c>
      <c r="BC39" s="217">
        <f t="shared" si="52"/>
        <v>0</v>
      </c>
      <c r="BD39" s="217">
        <f t="shared" si="53"/>
        <v>0</v>
      </c>
      <c r="BE39" s="217">
        <f t="shared" si="54"/>
        <v>0</v>
      </c>
      <c r="BF39" s="217">
        <f t="shared" si="55"/>
        <v>0</v>
      </c>
      <c r="BG39" s="217">
        <f t="shared" si="56"/>
        <v>0</v>
      </c>
      <c r="BH39" s="217">
        <f t="shared" si="57"/>
        <v>0</v>
      </c>
      <c r="BI39" s="217">
        <f t="shared" si="58"/>
        <v>0</v>
      </c>
      <c r="BJ39" s="217">
        <f t="shared" si="59"/>
        <v>0</v>
      </c>
      <c r="BK39" s="218">
        <v>1204.1099999999999</v>
      </c>
    </row>
    <row r="40" spans="1:63" x14ac:dyDescent="0.2">
      <c r="A40" s="215">
        <v>35</v>
      </c>
      <c r="B40" s="216">
        <f t="shared" ref="B40:B71" si="61">IF($A40+B$5&gt;85,0,IF(B39=10,10,B39+0.5))</f>
        <v>10</v>
      </c>
      <c r="C40" s="217">
        <f t="shared" ref="C40:C71" si="62">IF($A40+C$5&gt;85,0,IF(C39=10,10,C39+0.5))</f>
        <v>10</v>
      </c>
      <c r="D40" s="217">
        <f t="shared" ref="D40:D71" si="63">IF($A40+D$5&gt;85,0,IF(D39=10,10,D39+0.5))</f>
        <v>10</v>
      </c>
      <c r="E40" s="217">
        <f t="shared" ref="E40:E71" si="64">IF($A40+E$5&gt;85,0,IF(E39=10,10,E39+0.5))</f>
        <v>10</v>
      </c>
      <c r="F40" s="217">
        <f t="shared" ref="F40:F71" si="65">IF($A40+F$5&gt;85,0,IF(F39=10,10,F39+0.5))</f>
        <v>10</v>
      </c>
      <c r="G40" s="217">
        <f t="shared" ref="G40:G71" si="66">IF($A40+G$5&gt;85,0,IF(G39=10,10,G39+0.5))</f>
        <v>10</v>
      </c>
      <c r="H40" s="217">
        <f t="shared" ref="H40:H71" si="67">IF($A40+H$5&gt;85,0,IF(H39=10,10,H39+0.5))</f>
        <v>10</v>
      </c>
      <c r="I40" s="217">
        <f t="shared" ref="I40:I71" si="68">IF($A40+I$5&gt;85,0,IF(I39=10,10,I39+0.5))</f>
        <v>10</v>
      </c>
      <c r="J40" s="217">
        <f t="shared" ref="J40:J71" si="69">IF($A40+J$5&gt;85,0,IF(J39=10,10,J39+0.5))</f>
        <v>10</v>
      </c>
      <c r="K40" s="217">
        <f t="shared" ref="K40:K71" si="70">IF($A40+K$5&gt;85,0,IF(K39=10,10,K39+0.5))</f>
        <v>10</v>
      </c>
      <c r="L40" s="217">
        <f t="shared" ref="L40:L71" si="71">IF($A40+L$5&gt;85,0,IF(L39=10,10,L39+0.5))</f>
        <v>10</v>
      </c>
      <c r="M40" s="217">
        <f t="shared" ref="M40:M71" si="72">IF($A40+M$5&gt;85,0,IF(M39=10,10,M39+0.5))</f>
        <v>10</v>
      </c>
      <c r="N40" s="217">
        <f t="shared" ref="N40:N71" si="73">IF($A40+N$5&gt;85,0,IF(N39=10,10,N39+0.5))</f>
        <v>10</v>
      </c>
      <c r="O40" s="217">
        <f t="shared" ref="O40:O71" si="74">IF($A40+O$5&gt;85,0,IF(O39=10,10,O39+0.5))</f>
        <v>10</v>
      </c>
      <c r="P40" s="217">
        <f t="shared" ref="P40:P71" si="75">IF($A40+P$5&gt;85,0,IF(P39=10,10,P39+0.5))</f>
        <v>10</v>
      </c>
      <c r="Q40" s="217">
        <f t="shared" ref="Q40:Q71" si="76">IF($A40+Q$5&gt;85,0,IF(Q39=10,10,Q39+0.5))</f>
        <v>10</v>
      </c>
      <c r="R40" s="217">
        <f t="shared" ref="R40:R71" si="77">IF($A40+R$5&gt;85,0,IF(R39=10,10,R39+0.5))</f>
        <v>10</v>
      </c>
      <c r="S40" s="217">
        <f t="shared" ref="S40:S71" si="78">IF($A40+S$5&gt;85,0,IF(S39=10,10,S39+0.5))</f>
        <v>10</v>
      </c>
      <c r="T40" s="217">
        <f t="shared" ref="T40:T71" si="79">IF($A40+T$5&gt;85,0,IF(T39=10,10,T39+0.5))</f>
        <v>10</v>
      </c>
      <c r="U40" s="217">
        <f t="shared" ref="U40:U71" si="80">IF($A40+U$5&gt;85,0,IF(U39=10,10,U39+0.5))</f>
        <v>10</v>
      </c>
      <c r="V40" s="217">
        <f t="shared" ref="V40:V71" si="81">IF($A40+V$5&gt;85,0,IF(V39=10,10,V39+0.5))</f>
        <v>10</v>
      </c>
      <c r="W40" s="217">
        <f t="shared" ref="W40:W71" si="82">IF($A40+W$5&gt;85,0,IF(W39=10,10,W39+0.5))</f>
        <v>10</v>
      </c>
      <c r="X40" s="217">
        <f t="shared" ref="X40:X71" si="83">IF($A40+X$5&gt;85,0,IF(X39=10,10,X39+0.5))</f>
        <v>10</v>
      </c>
      <c r="Y40" s="217">
        <f t="shared" ref="Y40:Y71" si="84">IF($A40+Y$5&gt;85,0,IF(Y39=10,10,Y39+0.5))</f>
        <v>10</v>
      </c>
      <c r="Z40" s="217">
        <f t="shared" ref="Z40:Z71" si="85">IF($A40+Z$5&gt;85,0,IF(Z39=10,10,Z39+0.5))</f>
        <v>10</v>
      </c>
      <c r="AA40" s="217">
        <f t="shared" ref="AA40:AA71" si="86">IF($A40+AA$5&gt;85,0,IF(AA39=10,10,AA39+0.5))</f>
        <v>10</v>
      </c>
      <c r="AB40" s="217">
        <f t="shared" ref="AB40:AB71" si="87">IF($A40+AB$5&gt;85,0,IF(AB39=10,10,AB39+0.5))</f>
        <v>10</v>
      </c>
      <c r="AC40" s="217">
        <f t="shared" ref="AC40:AC71" si="88">IF($A40+AC$5&gt;85,0,IF(AC39=10,10,AC39+0.5))</f>
        <v>10</v>
      </c>
      <c r="AD40" s="217">
        <f t="shared" ref="AD40:AD71" si="89">IF($A40+AD$5&gt;85,0,IF(AD39=10,10,AD39+0.5))</f>
        <v>10</v>
      </c>
      <c r="AE40" s="217">
        <f t="shared" ref="AE40:AE71" si="90">IF($A40+AE$5&gt;85,0,IF(AE39=10,10,AE39+0.5))</f>
        <v>10</v>
      </c>
      <c r="AF40" s="217">
        <f t="shared" ref="AF40:AF71" si="91">IF($A40+AF$5&gt;85,0,IF(AF39=10,10,AF39+0.5))</f>
        <v>10</v>
      </c>
      <c r="AG40" s="217">
        <f t="shared" ref="AG40:AG71" si="92">IF($A40+AG$5&gt;85,0,IF(AG39=10,10,AG39+0.5))</f>
        <v>10</v>
      </c>
      <c r="AH40" s="217">
        <f t="shared" ref="AH40:AH71" si="93">IF($A40+AH$5&gt;85,0,IF(AH39=10,10,AH39+0.5))</f>
        <v>10</v>
      </c>
      <c r="AI40" s="217">
        <f t="shared" ref="AI40:AI71" si="94">IF($A40+AI$5&gt;85,0,IF(AI39=10,10,AI39+0.5))</f>
        <v>10</v>
      </c>
      <c r="AJ40" s="217">
        <f t="shared" ref="AJ40:AJ71" si="95">IF($A40+AJ$5&gt;85,0,IF(AJ39=10,10,AJ39+0.5))</f>
        <v>10</v>
      </c>
      <c r="AK40" s="217">
        <f t="shared" ref="AK40:AK71" si="96">IF($A40+AK$5&gt;85,0,IF(AK39=10,10,AK39+0.5))</f>
        <v>10</v>
      </c>
      <c r="AL40" s="217">
        <f t="shared" ref="AL40:AL71" si="97">IF($A40+AL$5&gt;85,0,IF(AL39=10,10,AL39+0.5))</f>
        <v>10</v>
      </c>
      <c r="AM40" s="217">
        <f t="shared" ref="AM40:AM71" si="98">IF($A40+AM$5&gt;85,0,IF(AM39=10,10,AM39+0.5))</f>
        <v>10</v>
      </c>
      <c r="AN40" s="217">
        <f t="shared" ref="AN40:AN71" si="99">IF($A40+AN$5&gt;85,0,IF(AN39=10,10,AN39+0.5))</f>
        <v>10</v>
      </c>
      <c r="AO40" s="217">
        <f t="shared" ref="AO40:AO71" si="100">IF($A40+AO$5&gt;85,0,IF(AO39=10,10,AO39+0.5))</f>
        <v>10</v>
      </c>
      <c r="AP40" s="217">
        <f t="shared" ref="AP40:AP71" si="101">IF($A40+AP$5&gt;85,0,IF(AP39=10,10,AP39+0.5))</f>
        <v>10</v>
      </c>
      <c r="AQ40" s="217">
        <f t="shared" ref="AQ40:AQ71" si="102">IF($A40+AQ$5&gt;85,0,IF(AQ39=10,10,AQ39+0.5))</f>
        <v>10</v>
      </c>
      <c r="AR40" s="217">
        <f t="shared" ref="AR40:AR71" si="103">IF($A40+AR$5&gt;85,0,IF(AR39=10,10,AR39+0.5))</f>
        <v>10</v>
      </c>
      <c r="AS40" s="217">
        <f t="shared" ref="AS40:AS71" si="104">IF($A40+AS$5&gt;85,0,IF(AS39=10,10,AS39+0.5))</f>
        <v>10</v>
      </c>
      <c r="AT40" s="217">
        <f t="shared" ref="AT40:AT71" si="105">IF($A40+AT$5&gt;85,0,IF(AT39=10,10,AT39+0.5))</f>
        <v>10</v>
      </c>
      <c r="AU40" s="217">
        <f t="shared" ref="AU40:AU71" si="106">IF($A40+AU$5&gt;85,0,IF(AU39=10,10,AU39+0.5))</f>
        <v>10</v>
      </c>
      <c r="AV40" s="217">
        <f t="shared" ref="AV40:AV71" si="107">IF($A40+AV$5&gt;85,0,IF(AV39=10,10,AV39+0.5))</f>
        <v>10</v>
      </c>
      <c r="AW40" s="217">
        <f t="shared" ref="AW40:AW71" si="108">IF($A40+AW$5&gt;85,0,IF(AW39=10,10,AW39+0.5))</f>
        <v>10</v>
      </c>
      <c r="AX40" s="217">
        <f t="shared" ref="AX40:AX71" si="109">IF($A40+AX$5&gt;85,0,IF(AX39=10,10,AX39+0.5))</f>
        <v>10</v>
      </c>
      <c r="AY40" s="217">
        <f t="shared" ref="AY40:AY71" si="110">IF($A40+AY$5&gt;85,0,IF(AY39=10,10,AY39+0.5))</f>
        <v>10</v>
      </c>
      <c r="AZ40" s="217">
        <f t="shared" ref="AZ40:AZ71" si="111">IF($A40+AZ$5&gt;85,0,IF(AZ39=10,10,AZ39+0.5))</f>
        <v>10</v>
      </c>
      <c r="BA40" s="217">
        <f t="shared" ref="BA40:BA71" si="112">IF($A40+BA$5&gt;85,0,IF(BA39=10,10,BA39+0.5))</f>
        <v>0</v>
      </c>
      <c r="BB40" s="217">
        <f t="shared" ref="BB40:BB71" si="113">IF($A40+BB$5&gt;85,0,IF(BB39=10,10,BB39+0.5))</f>
        <v>0</v>
      </c>
      <c r="BC40" s="217">
        <f t="shared" ref="BC40:BC71" si="114">IF($A40+BC$5&gt;85,0,IF(BC39=10,10,BC39+0.5))</f>
        <v>0</v>
      </c>
      <c r="BD40" s="217">
        <f t="shared" ref="BD40:BD71" si="115">IF($A40+BD$5&gt;85,0,IF(BD39=10,10,BD39+0.5))</f>
        <v>0</v>
      </c>
      <c r="BE40" s="217">
        <f t="shared" ref="BE40:BE71" si="116">IF($A40+BE$5&gt;85,0,IF(BE39=10,10,BE39+0.5))</f>
        <v>0</v>
      </c>
      <c r="BF40" s="217">
        <f t="shared" ref="BF40:BF71" si="117">IF($A40+BF$5&gt;85,0,IF(BF39=10,10,BF39+0.5))</f>
        <v>0</v>
      </c>
      <c r="BG40" s="217">
        <f t="shared" ref="BG40:BG71" si="118">IF($A40+BG$5&gt;85,0,IF(BG39=10,10,BG39+0.5))</f>
        <v>0</v>
      </c>
      <c r="BH40" s="217">
        <f t="shared" ref="BH40:BH71" si="119">IF($A40+BH$5&gt;85,0,IF(BH39=10,10,BH39+0.5))</f>
        <v>0</v>
      </c>
      <c r="BI40" s="217">
        <f t="shared" ref="BI40:BI71" si="120">IF($A40+BI$5&gt;85,0,IF(BI39=10,10,BI39+0.5))</f>
        <v>0</v>
      </c>
      <c r="BJ40" s="217">
        <f t="shared" ref="BJ40:BJ71" si="121">IF($A40+BJ$5&gt;85,0,IF(BJ39=10,10,BJ39+0.5))</f>
        <v>0</v>
      </c>
      <c r="BK40" s="218">
        <v>1185.56</v>
      </c>
    </row>
    <row r="41" spans="1:63" x14ac:dyDescent="0.2">
      <c r="A41" s="215">
        <v>36</v>
      </c>
      <c r="B41" s="216">
        <f t="shared" si="61"/>
        <v>10</v>
      </c>
      <c r="C41" s="217">
        <f t="shared" si="62"/>
        <v>10</v>
      </c>
      <c r="D41" s="217">
        <f t="shared" si="63"/>
        <v>10</v>
      </c>
      <c r="E41" s="217">
        <f t="shared" si="64"/>
        <v>10</v>
      </c>
      <c r="F41" s="217">
        <f t="shared" si="65"/>
        <v>10</v>
      </c>
      <c r="G41" s="217">
        <f t="shared" si="66"/>
        <v>10</v>
      </c>
      <c r="H41" s="217">
        <f t="shared" si="67"/>
        <v>10</v>
      </c>
      <c r="I41" s="217">
        <f t="shared" si="68"/>
        <v>10</v>
      </c>
      <c r="J41" s="217">
        <f t="shared" si="69"/>
        <v>10</v>
      </c>
      <c r="K41" s="217">
        <f t="shared" si="70"/>
        <v>10</v>
      </c>
      <c r="L41" s="217">
        <f t="shared" si="71"/>
        <v>10</v>
      </c>
      <c r="M41" s="217">
        <f t="shared" si="72"/>
        <v>10</v>
      </c>
      <c r="N41" s="217">
        <f t="shared" si="73"/>
        <v>10</v>
      </c>
      <c r="O41" s="217">
        <f t="shared" si="74"/>
        <v>10</v>
      </c>
      <c r="P41" s="217">
        <f t="shared" si="75"/>
        <v>10</v>
      </c>
      <c r="Q41" s="217">
        <f t="shared" si="76"/>
        <v>10</v>
      </c>
      <c r="R41" s="217">
        <f t="shared" si="77"/>
        <v>10</v>
      </c>
      <c r="S41" s="217">
        <f t="shared" si="78"/>
        <v>10</v>
      </c>
      <c r="T41" s="217">
        <f t="shared" si="79"/>
        <v>10</v>
      </c>
      <c r="U41" s="217">
        <f t="shared" si="80"/>
        <v>10</v>
      </c>
      <c r="V41" s="217">
        <f t="shared" si="81"/>
        <v>10</v>
      </c>
      <c r="W41" s="217">
        <f t="shared" si="82"/>
        <v>10</v>
      </c>
      <c r="X41" s="217">
        <f t="shared" si="83"/>
        <v>10</v>
      </c>
      <c r="Y41" s="217">
        <f t="shared" si="84"/>
        <v>10</v>
      </c>
      <c r="Z41" s="217">
        <f t="shared" si="85"/>
        <v>10</v>
      </c>
      <c r="AA41" s="217">
        <f t="shared" si="86"/>
        <v>10</v>
      </c>
      <c r="AB41" s="217">
        <f t="shared" si="87"/>
        <v>10</v>
      </c>
      <c r="AC41" s="217">
        <f t="shared" si="88"/>
        <v>10</v>
      </c>
      <c r="AD41" s="217">
        <f t="shared" si="89"/>
        <v>10</v>
      </c>
      <c r="AE41" s="217">
        <f t="shared" si="90"/>
        <v>10</v>
      </c>
      <c r="AF41" s="217">
        <f t="shared" si="91"/>
        <v>10</v>
      </c>
      <c r="AG41" s="217">
        <f t="shared" si="92"/>
        <v>10</v>
      </c>
      <c r="AH41" s="217">
        <f t="shared" si="93"/>
        <v>10</v>
      </c>
      <c r="AI41" s="217">
        <f t="shared" si="94"/>
        <v>10</v>
      </c>
      <c r="AJ41" s="217">
        <f t="shared" si="95"/>
        <v>10</v>
      </c>
      <c r="AK41" s="217">
        <f t="shared" si="96"/>
        <v>10</v>
      </c>
      <c r="AL41" s="217">
        <f t="shared" si="97"/>
        <v>10</v>
      </c>
      <c r="AM41" s="217">
        <f t="shared" si="98"/>
        <v>10</v>
      </c>
      <c r="AN41" s="217">
        <f t="shared" si="99"/>
        <v>10</v>
      </c>
      <c r="AO41" s="217">
        <f t="shared" si="100"/>
        <v>10</v>
      </c>
      <c r="AP41" s="217">
        <f t="shared" si="101"/>
        <v>10</v>
      </c>
      <c r="AQ41" s="217">
        <f t="shared" si="102"/>
        <v>10</v>
      </c>
      <c r="AR41" s="217">
        <f t="shared" si="103"/>
        <v>10</v>
      </c>
      <c r="AS41" s="217">
        <f t="shared" si="104"/>
        <v>10</v>
      </c>
      <c r="AT41" s="217">
        <f t="shared" si="105"/>
        <v>10</v>
      </c>
      <c r="AU41" s="217">
        <f t="shared" si="106"/>
        <v>10</v>
      </c>
      <c r="AV41" s="217">
        <f t="shared" si="107"/>
        <v>10</v>
      </c>
      <c r="AW41" s="217">
        <f t="shared" si="108"/>
        <v>10</v>
      </c>
      <c r="AX41" s="217">
        <f t="shared" si="109"/>
        <v>10</v>
      </c>
      <c r="AY41" s="217">
        <f t="shared" si="110"/>
        <v>10</v>
      </c>
      <c r="AZ41" s="217">
        <f t="shared" si="111"/>
        <v>0</v>
      </c>
      <c r="BA41" s="217">
        <f t="shared" si="112"/>
        <v>0</v>
      </c>
      <c r="BB41" s="217">
        <f t="shared" si="113"/>
        <v>0</v>
      </c>
      <c r="BC41" s="217">
        <f t="shared" si="114"/>
        <v>0</v>
      </c>
      <c r="BD41" s="217">
        <f t="shared" si="115"/>
        <v>0</v>
      </c>
      <c r="BE41" s="217">
        <f t="shared" si="116"/>
        <v>0</v>
      </c>
      <c r="BF41" s="217">
        <f t="shared" si="117"/>
        <v>0</v>
      </c>
      <c r="BG41" s="217">
        <f t="shared" si="118"/>
        <v>0</v>
      </c>
      <c r="BH41" s="217">
        <f t="shared" si="119"/>
        <v>0</v>
      </c>
      <c r="BI41" s="217">
        <f t="shared" si="120"/>
        <v>0</v>
      </c>
      <c r="BJ41" s="217">
        <f t="shared" si="121"/>
        <v>0</v>
      </c>
      <c r="BK41" s="218">
        <v>1166.8399999999999</v>
      </c>
    </row>
    <row r="42" spans="1:63" x14ac:dyDescent="0.2">
      <c r="A42" s="215">
        <v>37</v>
      </c>
      <c r="B42" s="216">
        <f t="shared" si="61"/>
        <v>10</v>
      </c>
      <c r="C42" s="217">
        <f t="shared" si="62"/>
        <v>10</v>
      </c>
      <c r="D42" s="217">
        <f t="shared" si="63"/>
        <v>10</v>
      </c>
      <c r="E42" s="217">
        <f t="shared" si="64"/>
        <v>10</v>
      </c>
      <c r="F42" s="217">
        <f t="shared" si="65"/>
        <v>10</v>
      </c>
      <c r="G42" s="217">
        <f t="shared" si="66"/>
        <v>10</v>
      </c>
      <c r="H42" s="217">
        <f t="shared" si="67"/>
        <v>10</v>
      </c>
      <c r="I42" s="217">
        <f t="shared" si="68"/>
        <v>10</v>
      </c>
      <c r="J42" s="217">
        <f t="shared" si="69"/>
        <v>10</v>
      </c>
      <c r="K42" s="217">
        <f t="shared" si="70"/>
        <v>10</v>
      </c>
      <c r="L42" s="217">
        <f t="shared" si="71"/>
        <v>10</v>
      </c>
      <c r="M42" s="217">
        <f t="shared" si="72"/>
        <v>10</v>
      </c>
      <c r="N42" s="217">
        <f t="shared" si="73"/>
        <v>10</v>
      </c>
      <c r="O42" s="217">
        <f t="shared" si="74"/>
        <v>10</v>
      </c>
      <c r="P42" s="217">
        <f t="shared" si="75"/>
        <v>10</v>
      </c>
      <c r="Q42" s="217">
        <f t="shared" si="76"/>
        <v>10</v>
      </c>
      <c r="R42" s="217">
        <f t="shared" si="77"/>
        <v>10</v>
      </c>
      <c r="S42" s="217">
        <f t="shared" si="78"/>
        <v>10</v>
      </c>
      <c r="T42" s="217">
        <f t="shared" si="79"/>
        <v>10</v>
      </c>
      <c r="U42" s="217">
        <f t="shared" si="80"/>
        <v>10</v>
      </c>
      <c r="V42" s="217">
        <f t="shared" si="81"/>
        <v>10</v>
      </c>
      <c r="W42" s="217">
        <f t="shared" si="82"/>
        <v>10</v>
      </c>
      <c r="X42" s="217">
        <f t="shared" si="83"/>
        <v>10</v>
      </c>
      <c r="Y42" s="217">
        <f t="shared" si="84"/>
        <v>10</v>
      </c>
      <c r="Z42" s="217">
        <f t="shared" si="85"/>
        <v>10</v>
      </c>
      <c r="AA42" s="217">
        <f t="shared" si="86"/>
        <v>10</v>
      </c>
      <c r="AB42" s="217">
        <f t="shared" si="87"/>
        <v>10</v>
      </c>
      <c r="AC42" s="217">
        <f t="shared" si="88"/>
        <v>10</v>
      </c>
      <c r="AD42" s="217">
        <f t="shared" si="89"/>
        <v>10</v>
      </c>
      <c r="AE42" s="217">
        <f t="shared" si="90"/>
        <v>10</v>
      </c>
      <c r="AF42" s="217">
        <f t="shared" si="91"/>
        <v>10</v>
      </c>
      <c r="AG42" s="217">
        <f t="shared" si="92"/>
        <v>10</v>
      </c>
      <c r="AH42" s="217">
        <f t="shared" si="93"/>
        <v>10</v>
      </c>
      <c r="AI42" s="217">
        <f t="shared" si="94"/>
        <v>10</v>
      </c>
      <c r="AJ42" s="217">
        <f t="shared" si="95"/>
        <v>10</v>
      </c>
      <c r="AK42" s="217">
        <f t="shared" si="96"/>
        <v>10</v>
      </c>
      <c r="AL42" s="217">
        <f t="shared" si="97"/>
        <v>10</v>
      </c>
      <c r="AM42" s="217">
        <f t="shared" si="98"/>
        <v>10</v>
      </c>
      <c r="AN42" s="217">
        <f t="shared" si="99"/>
        <v>10</v>
      </c>
      <c r="AO42" s="217">
        <f t="shared" si="100"/>
        <v>10</v>
      </c>
      <c r="AP42" s="217">
        <f t="shared" si="101"/>
        <v>10</v>
      </c>
      <c r="AQ42" s="217">
        <f t="shared" si="102"/>
        <v>10</v>
      </c>
      <c r="AR42" s="217">
        <f t="shared" si="103"/>
        <v>10</v>
      </c>
      <c r="AS42" s="217">
        <f t="shared" si="104"/>
        <v>10</v>
      </c>
      <c r="AT42" s="217">
        <f t="shared" si="105"/>
        <v>10</v>
      </c>
      <c r="AU42" s="217">
        <f t="shared" si="106"/>
        <v>10</v>
      </c>
      <c r="AV42" s="217">
        <f t="shared" si="107"/>
        <v>10</v>
      </c>
      <c r="AW42" s="217">
        <f t="shared" si="108"/>
        <v>10</v>
      </c>
      <c r="AX42" s="217">
        <f t="shared" si="109"/>
        <v>10</v>
      </c>
      <c r="AY42" s="217">
        <f t="shared" si="110"/>
        <v>0</v>
      </c>
      <c r="AZ42" s="217">
        <f t="shared" si="111"/>
        <v>0</v>
      </c>
      <c r="BA42" s="217">
        <f t="shared" si="112"/>
        <v>0</v>
      </c>
      <c r="BB42" s="217">
        <f t="shared" si="113"/>
        <v>0</v>
      </c>
      <c r="BC42" s="217">
        <f t="shared" si="114"/>
        <v>0</v>
      </c>
      <c r="BD42" s="217">
        <f t="shared" si="115"/>
        <v>0</v>
      </c>
      <c r="BE42" s="217">
        <f t="shared" si="116"/>
        <v>0</v>
      </c>
      <c r="BF42" s="217">
        <f t="shared" si="117"/>
        <v>0</v>
      </c>
      <c r="BG42" s="217">
        <f t="shared" si="118"/>
        <v>0</v>
      </c>
      <c r="BH42" s="217">
        <f t="shared" si="119"/>
        <v>0</v>
      </c>
      <c r="BI42" s="217">
        <f t="shared" si="120"/>
        <v>0</v>
      </c>
      <c r="BJ42" s="217">
        <f t="shared" si="121"/>
        <v>0</v>
      </c>
      <c r="BK42" s="218">
        <v>1147.95</v>
      </c>
    </row>
    <row r="43" spans="1:63" x14ac:dyDescent="0.2">
      <c r="A43" s="215">
        <v>38</v>
      </c>
      <c r="B43" s="216">
        <f t="shared" si="61"/>
        <v>10</v>
      </c>
      <c r="C43" s="217">
        <f t="shared" si="62"/>
        <v>10</v>
      </c>
      <c r="D43" s="217">
        <f t="shared" si="63"/>
        <v>10</v>
      </c>
      <c r="E43" s="217">
        <f t="shared" si="64"/>
        <v>10</v>
      </c>
      <c r="F43" s="217">
        <f t="shared" si="65"/>
        <v>10</v>
      </c>
      <c r="G43" s="217">
        <f t="shared" si="66"/>
        <v>10</v>
      </c>
      <c r="H43" s="217">
        <f t="shared" si="67"/>
        <v>10</v>
      </c>
      <c r="I43" s="217">
        <f t="shared" si="68"/>
        <v>10</v>
      </c>
      <c r="J43" s="217">
        <f t="shared" si="69"/>
        <v>10</v>
      </c>
      <c r="K43" s="217">
        <f t="shared" si="70"/>
        <v>10</v>
      </c>
      <c r="L43" s="217">
        <f t="shared" si="71"/>
        <v>10</v>
      </c>
      <c r="M43" s="217">
        <f t="shared" si="72"/>
        <v>10</v>
      </c>
      <c r="N43" s="217">
        <f t="shared" si="73"/>
        <v>10</v>
      </c>
      <c r="O43" s="217">
        <f t="shared" si="74"/>
        <v>10</v>
      </c>
      <c r="P43" s="217">
        <f t="shared" si="75"/>
        <v>10</v>
      </c>
      <c r="Q43" s="217">
        <f t="shared" si="76"/>
        <v>10</v>
      </c>
      <c r="R43" s="217">
        <f t="shared" si="77"/>
        <v>10</v>
      </c>
      <c r="S43" s="217">
        <f t="shared" si="78"/>
        <v>10</v>
      </c>
      <c r="T43" s="217">
        <f t="shared" si="79"/>
        <v>10</v>
      </c>
      <c r="U43" s="217">
        <f t="shared" si="80"/>
        <v>10</v>
      </c>
      <c r="V43" s="217">
        <f t="shared" si="81"/>
        <v>10</v>
      </c>
      <c r="W43" s="217">
        <f t="shared" si="82"/>
        <v>10</v>
      </c>
      <c r="X43" s="217">
        <f t="shared" si="83"/>
        <v>10</v>
      </c>
      <c r="Y43" s="217">
        <f t="shared" si="84"/>
        <v>10</v>
      </c>
      <c r="Z43" s="217">
        <f t="shared" si="85"/>
        <v>10</v>
      </c>
      <c r="AA43" s="217">
        <f t="shared" si="86"/>
        <v>10</v>
      </c>
      <c r="AB43" s="217">
        <f t="shared" si="87"/>
        <v>10</v>
      </c>
      <c r="AC43" s="217">
        <f t="shared" si="88"/>
        <v>10</v>
      </c>
      <c r="AD43" s="217">
        <f t="shared" si="89"/>
        <v>10</v>
      </c>
      <c r="AE43" s="217">
        <f t="shared" si="90"/>
        <v>10</v>
      </c>
      <c r="AF43" s="217">
        <f t="shared" si="91"/>
        <v>10</v>
      </c>
      <c r="AG43" s="217">
        <f t="shared" si="92"/>
        <v>10</v>
      </c>
      <c r="AH43" s="217">
        <f t="shared" si="93"/>
        <v>10</v>
      </c>
      <c r="AI43" s="217">
        <f t="shared" si="94"/>
        <v>10</v>
      </c>
      <c r="AJ43" s="217">
        <f t="shared" si="95"/>
        <v>10</v>
      </c>
      <c r="AK43" s="217">
        <f t="shared" si="96"/>
        <v>10</v>
      </c>
      <c r="AL43" s="217">
        <f t="shared" si="97"/>
        <v>10</v>
      </c>
      <c r="AM43" s="217">
        <f t="shared" si="98"/>
        <v>10</v>
      </c>
      <c r="AN43" s="217">
        <f t="shared" si="99"/>
        <v>10</v>
      </c>
      <c r="AO43" s="217">
        <f t="shared" si="100"/>
        <v>10</v>
      </c>
      <c r="AP43" s="217">
        <f t="shared" si="101"/>
        <v>10</v>
      </c>
      <c r="AQ43" s="217">
        <f t="shared" si="102"/>
        <v>10</v>
      </c>
      <c r="AR43" s="217">
        <f t="shared" si="103"/>
        <v>10</v>
      </c>
      <c r="AS43" s="217">
        <f t="shared" si="104"/>
        <v>10</v>
      </c>
      <c r="AT43" s="217">
        <f t="shared" si="105"/>
        <v>10</v>
      </c>
      <c r="AU43" s="217">
        <f t="shared" si="106"/>
        <v>10</v>
      </c>
      <c r="AV43" s="217">
        <f t="shared" si="107"/>
        <v>10</v>
      </c>
      <c r="AW43" s="217">
        <f t="shared" si="108"/>
        <v>10</v>
      </c>
      <c r="AX43" s="217">
        <f t="shared" si="109"/>
        <v>0</v>
      </c>
      <c r="AY43" s="217">
        <f t="shared" si="110"/>
        <v>0</v>
      </c>
      <c r="AZ43" s="217">
        <f t="shared" si="111"/>
        <v>0</v>
      </c>
      <c r="BA43" s="217">
        <f t="shared" si="112"/>
        <v>0</v>
      </c>
      <c r="BB43" s="217">
        <f t="shared" si="113"/>
        <v>0</v>
      </c>
      <c r="BC43" s="217">
        <f t="shared" si="114"/>
        <v>0</v>
      </c>
      <c r="BD43" s="217">
        <f t="shared" si="115"/>
        <v>0</v>
      </c>
      <c r="BE43" s="217">
        <f t="shared" si="116"/>
        <v>0</v>
      </c>
      <c r="BF43" s="217">
        <f t="shared" si="117"/>
        <v>0</v>
      </c>
      <c r="BG43" s="217">
        <f t="shared" si="118"/>
        <v>0</v>
      </c>
      <c r="BH43" s="217">
        <f t="shared" si="119"/>
        <v>0</v>
      </c>
      <c r="BI43" s="217">
        <f t="shared" si="120"/>
        <v>0</v>
      </c>
      <c r="BJ43" s="217">
        <f t="shared" si="121"/>
        <v>0</v>
      </c>
      <c r="BK43" s="218">
        <v>1128.8900000000001</v>
      </c>
    </row>
    <row r="44" spans="1:63" x14ac:dyDescent="0.2">
      <c r="A44" s="215">
        <v>39</v>
      </c>
      <c r="B44" s="216">
        <f t="shared" si="61"/>
        <v>10</v>
      </c>
      <c r="C44" s="217">
        <f t="shared" si="62"/>
        <v>10</v>
      </c>
      <c r="D44" s="217">
        <f t="shared" si="63"/>
        <v>10</v>
      </c>
      <c r="E44" s="217">
        <f t="shared" si="64"/>
        <v>10</v>
      </c>
      <c r="F44" s="217">
        <f t="shared" si="65"/>
        <v>10</v>
      </c>
      <c r="G44" s="217">
        <f t="shared" si="66"/>
        <v>10</v>
      </c>
      <c r="H44" s="217">
        <f t="shared" si="67"/>
        <v>10</v>
      </c>
      <c r="I44" s="217">
        <f t="shared" si="68"/>
        <v>10</v>
      </c>
      <c r="J44" s="217">
        <f t="shared" si="69"/>
        <v>10</v>
      </c>
      <c r="K44" s="217">
        <f t="shared" si="70"/>
        <v>10</v>
      </c>
      <c r="L44" s="217">
        <f t="shared" si="71"/>
        <v>10</v>
      </c>
      <c r="M44" s="217">
        <f t="shared" si="72"/>
        <v>10</v>
      </c>
      <c r="N44" s="217">
        <f t="shared" si="73"/>
        <v>10</v>
      </c>
      <c r="O44" s="217">
        <f t="shared" si="74"/>
        <v>10</v>
      </c>
      <c r="P44" s="217">
        <f t="shared" si="75"/>
        <v>10</v>
      </c>
      <c r="Q44" s="217">
        <f t="shared" si="76"/>
        <v>10</v>
      </c>
      <c r="R44" s="217">
        <f t="shared" si="77"/>
        <v>10</v>
      </c>
      <c r="S44" s="217">
        <f t="shared" si="78"/>
        <v>10</v>
      </c>
      <c r="T44" s="217">
        <f t="shared" si="79"/>
        <v>10</v>
      </c>
      <c r="U44" s="217">
        <f t="shared" si="80"/>
        <v>10</v>
      </c>
      <c r="V44" s="217">
        <f t="shared" si="81"/>
        <v>10</v>
      </c>
      <c r="W44" s="217">
        <f t="shared" si="82"/>
        <v>10</v>
      </c>
      <c r="X44" s="217">
        <f t="shared" si="83"/>
        <v>10</v>
      </c>
      <c r="Y44" s="217">
        <f t="shared" si="84"/>
        <v>10</v>
      </c>
      <c r="Z44" s="217">
        <f t="shared" si="85"/>
        <v>10</v>
      </c>
      <c r="AA44" s="217">
        <f t="shared" si="86"/>
        <v>10</v>
      </c>
      <c r="AB44" s="217">
        <f t="shared" si="87"/>
        <v>10</v>
      </c>
      <c r="AC44" s="217">
        <f t="shared" si="88"/>
        <v>10</v>
      </c>
      <c r="AD44" s="217">
        <f t="shared" si="89"/>
        <v>10</v>
      </c>
      <c r="AE44" s="217">
        <f t="shared" si="90"/>
        <v>10</v>
      </c>
      <c r="AF44" s="217">
        <f t="shared" si="91"/>
        <v>10</v>
      </c>
      <c r="AG44" s="217">
        <f t="shared" si="92"/>
        <v>10</v>
      </c>
      <c r="AH44" s="217">
        <f t="shared" si="93"/>
        <v>10</v>
      </c>
      <c r="AI44" s="217">
        <f t="shared" si="94"/>
        <v>10</v>
      </c>
      <c r="AJ44" s="217">
        <f t="shared" si="95"/>
        <v>10</v>
      </c>
      <c r="AK44" s="217">
        <f t="shared" si="96"/>
        <v>10</v>
      </c>
      <c r="AL44" s="217">
        <f t="shared" si="97"/>
        <v>10</v>
      </c>
      <c r="AM44" s="217">
        <f t="shared" si="98"/>
        <v>10</v>
      </c>
      <c r="AN44" s="217">
        <f t="shared" si="99"/>
        <v>10</v>
      </c>
      <c r="AO44" s="217">
        <f t="shared" si="100"/>
        <v>10</v>
      </c>
      <c r="AP44" s="217">
        <f t="shared" si="101"/>
        <v>10</v>
      </c>
      <c r="AQ44" s="217">
        <f t="shared" si="102"/>
        <v>10</v>
      </c>
      <c r="AR44" s="217">
        <f t="shared" si="103"/>
        <v>10</v>
      </c>
      <c r="AS44" s="217">
        <f t="shared" si="104"/>
        <v>10</v>
      </c>
      <c r="AT44" s="217">
        <f t="shared" si="105"/>
        <v>10</v>
      </c>
      <c r="AU44" s="217">
        <f t="shared" si="106"/>
        <v>10</v>
      </c>
      <c r="AV44" s="217">
        <f t="shared" si="107"/>
        <v>10</v>
      </c>
      <c r="AW44" s="217">
        <f t="shared" si="108"/>
        <v>0</v>
      </c>
      <c r="AX44" s="217">
        <f t="shared" si="109"/>
        <v>0</v>
      </c>
      <c r="AY44" s="217">
        <f t="shared" si="110"/>
        <v>0</v>
      </c>
      <c r="AZ44" s="217">
        <f t="shared" si="111"/>
        <v>0</v>
      </c>
      <c r="BA44" s="217">
        <f t="shared" si="112"/>
        <v>0</v>
      </c>
      <c r="BB44" s="217">
        <f t="shared" si="113"/>
        <v>0</v>
      </c>
      <c r="BC44" s="217">
        <f t="shared" si="114"/>
        <v>0</v>
      </c>
      <c r="BD44" s="217">
        <f t="shared" si="115"/>
        <v>0</v>
      </c>
      <c r="BE44" s="217">
        <f t="shared" si="116"/>
        <v>0</v>
      </c>
      <c r="BF44" s="217">
        <f t="shared" si="117"/>
        <v>0</v>
      </c>
      <c r="BG44" s="217">
        <f t="shared" si="118"/>
        <v>0</v>
      </c>
      <c r="BH44" s="217">
        <f t="shared" si="119"/>
        <v>0</v>
      </c>
      <c r="BI44" s="217">
        <f t="shared" si="120"/>
        <v>0</v>
      </c>
      <c r="BJ44" s="217">
        <f t="shared" si="121"/>
        <v>0</v>
      </c>
      <c r="BK44" s="218">
        <v>1109.6600000000001</v>
      </c>
    </row>
    <row r="45" spans="1:63" x14ac:dyDescent="0.2">
      <c r="A45" s="215">
        <v>40</v>
      </c>
      <c r="B45" s="216">
        <f t="shared" si="61"/>
        <v>10</v>
      </c>
      <c r="C45" s="217">
        <f t="shared" si="62"/>
        <v>10</v>
      </c>
      <c r="D45" s="217">
        <f t="shared" si="63"/>
        <v>10</v>
      </c>
      <c r="E45" s="217">
        <f t="shared" si="64"/>
        <v>10</v>
      </c>
      <c r="F45" s="217">
        <f t="shared" si="65"/>
        <v>10</v>
      </c>
      <c r="G45" s="217">
        <f t="shared" si="66"/>
        <v>10</v>
      </c>
      <c r="H45" s="217">
        <f t="shared" si="67"/>
        <v>10</v>
      </c>
      <c r="I45" s="217">
        <f t="shared" si="68"/>
        <v>10</v>
      </c>
      <c r="J45" s="217">
        <f t="shared" si="69"/>
        <v>10</v>
      </c>
      <c r="K45" s="217">
        <f t="shared" si="70"/>
        <v>10</v>
      </c>
      <c r="L45" s="217">
        <f t="shared" si="71"/>
        <v>10</v>
      </c>
      <c r="M45" s="217">
        <f t="shared" si="72"/>
        <v>10</v>
      </c>
      <c r="N45" s="217">
        <f t="shared" si="73"/>
        <v>10</v>
      </c>
      <c r="O45" s="217">
        <f t="shared" si="74"/>
        <v>10</v>
      </c>
      <c r="P45" s="217">
        <f t="shared" si="75"/>
        <v>10</v>
      </c>
      <c r="Q45" s="217">
        <f t="shared" si="76"/>
        <v>10</v>
      </c>
      <c r="R45" s="217">
        <f t="shared" si="77"/>
        <v>10</v>
      </c>
      <c r="S45" s="217">
        <f t="shared" si="78"/>
        <v>10</v>
      </c>
      <c r="T45" s="217">
        <f t="shared" si="79"/>
        <v>10</v>
      </c>
      <c r="U45" s="217">
        <f t="shared" si="80"/>
        <v>10</v>
      </c>
      <c r="V45" s="217">
        <f t="shared" si="81"/>
        <v>10</v>
      </c>
      <c r="W45" s="217">
        <f t="shared" si="82"/>
        <v>10</v>
      </c>
      <c r="X45" s="217">
        <f t="shared" si="83"/>
        <v>10</v>
      </c>
      <c r="Y45" s="217">
        <f t="shared" si="84"/>
        <v>10</v>
      </c>
      <c r="Z45" s="217">
        <f t="shared" si="85"/>
        <v>10</v>
      </c>
      <c r="AA45" s="217">
        <f t="shared" si="86"/>
        <v>10</v>
      </c>
      <c r="AB45" s="217">
        <f t="shared" si="87"/>
        <v>10</v>
      </c>
      <c r="AC45" s="217">
        <f t="shared" si="88"/>
        <v>10</v>
      </c>
      <c r="AD45" s="217">
        <f t="shared" si="89"/>
        <v>10</v>
      </c>
      <c r="AE45" s="217">
        <f t="shared" si="90"/>
        <v>10</v>
      </c>
      <c r="AF45" s="217">
        <f t="shared" si="91"/>
        <v>10</v>
      </c>
      <c r="AG45" s="217">
        <f t="shared" si="92"/>
        <v>10</v>
      </c>
      <c r="AH45" s="217">
        <f t="shared" si="93"/>
        <v>10</v>
      </c>
      <c r="AI45" s="217">
        <f t="shared" si="94"/>
        <v>10</v>
      </c>
      <c r="AJ45" s="217">
        <f t="shared" si="95"/>
        <v>10</v>
      </c>
      <c r="AK45" s="217">
        <f t="shared" si="96"/>
        <v>10</v>
      </c>
      <c r="AL45" s="217">
        <f t="shared" si="97"/>
        <v>10</v>
      </c>
      <c r="AM45" s="217">
        <f t="shared" si="98"/>
        <v>10</v>
      </c>
      <c r="AN45" s="217">
        <f t="shared" si="99"/>
        <v>10</v>
      </c>
      <c r="AO45" s="217">
        <f t="shared" si="100"/>
        <v>10</v>
      </c>
      <c r="AP45" s="217">
        <f t="shared" si="101"/>
        <v>10</v>
      </c>
      <c r="AQ45" s="217">
        <f t="shared" si="102"/>
        <v>10</v>
      </c>
      <c r="AR45" s="217">
        <f t="shared" si="103"/>
        <v>10</v>
      </c>
      <c r="AS45" s="217">
        <f t="shared" si="104"/>
        <v>10</v>
      </c>
      <c r="AT45" s="217">
        <f t="shared" si="105"/>
        <v>10</v>
      </c>
      <c r="AU45" s="217">
        <f t="shared" si="106"/>
        <v>10</v>
      </c>
      <c r="AV45" s="217">
        <f t="shared" si="107"/>
        <v>0</v>
      </c>
      <c r="AW45" s="217">
        <f t="shared" si="108"/>
        <v>0</v>
      </c>
      <c r="AX45" s="217">
        <f t="shared" si="109"/>
        <v>0</v>
      </c>
      <c r="AY45" s="217">
        <f t="shared" si="110"/>
        <v>0</v>
      </c>
      <c r="AZ45" s="217">
        <f t="shared" si="111"/>
        <v>0</v>
      </c>
      <c r="BA45" s="217">
        <f t="shared" si="112"/>
        <v>0</v>
      </c>
      <c r="BB45" s="217">
        <f t="shared" si="113"/>
        <v>0</v>
      </c>
      <c r="BC45" s="217">
        <f t="shared" si="114"/>
        <v>0</v>
      </c>
      <c r="BD45" s="217">
        <f t="shared" si="115"/>
        <v>0</v>
      </c>
      <c r="BE45" s="217">
        <f t="shared" si="116"/>
        <v>0</v>
      </c>
      <c r="BF45" s="217">
        <f t="shared" si="117"/>
        <v>0</v>
      </c>
      <c r="BG45" s="217">
        <f t="shared" si="118"/>
        <v>0</v>
      </c>
      <c r="BH45" s="217">
        <f t="shared" si="119"/>
        <v>0</v>
      </c>
      <c r="BI45" s="217">
        <f t="shared" si="120"/>
        <v>0</v>
      </c>
      <c r="BJ45" s="217">
        <f t="shared" si="121"/>
        <v>0</v>
      </c>
      <c r="BK45" s="218">
        <v>1090.1099999999999</v>
      </c>
    </row>
    <row r="46" spans="1:63" x14ac:dyDescent="0.2">
      <c r="A46" s="215">
        <v>41</v>
      </c>
      <c r="B46" s="216">
        <f t="shared" si="61"/>
        <v>10</v>
      </c>
      <c r="C46" s="217">
        <f t="shared" si="62"/>
        <v>10</v>
      </c>
      <c r="D46" s="217">
        <f t="shared" si="63"/>
        <v>10</v>
      </c>
      <c r="E46" s="217">
        <f t="shared" si="64"/>
        <v>10</v>
      </c>
      <c r="F46" s="217">
        <f t="shared" si="65"/>
        <v>10</v>
      </c>
      <c r="G46" s="217">
        <f t="shared" si="66"/>
        <v>10</v>
      </c>
      <c r="H46" s="217">
        <f t="shared" si="67"/>
        <v>10</v>
      </c>
      <c r="I46" s="217">
        <f t="shared" si="68"/>
        <v>10</v>
      </c>
      <c r="J46" s="217">
        <f t="shared" si="69"/>
        <v>10</v>
      </c>
      <c r="K46" s="217">
        <f t="shared" si="70"/>
        <v>10</v>
      </c>
      <c r="L46" s="217">
        <f t="shared" si="71"/>
        <v>10</v>
      </c>
      <c r="M46" s="217">
        <f t="shared" si="72"/>
        <v>10</v>
      </c>
      <c r="N46" s="217">
        <f t="shared" si="73"/>
        <v>10</v>
      </c>
      <c r="O46" s="217">
        <f t="shared" si="74"/>
        <v>10</v>
      </c>
      <c r="P46" s="217">
        <f t="shared" si="75"/>
        <v>10</v>
      </c>
      <c r="Q46" s="217">
        <f t="shared" si="76"/>
        <v>10</v>
      </c>
      <c r="R46" s="217">
        <f t="shared" si="77"/>
        <v>10</v>
      </c>
      <c r="S46" s="217">
        <f t="shared" si="78"/>
        <v>10</v>
      </c>
      <c r="T46" s="217">
        <f t="shared" si="79"/>
        <v>10</v>
      </c>
      <c r="U46" s="217">
        <f t="shared" si="80"/>
        <v>10</v>
      </c>
      <c r="V46" s="217">
        <f t="shared" si="81"/>
        <v>10</v>
      </c>
      <c r="W46" s="217">
        <f t="shared" si="82"/>
        <v>10</v>
      </c>
      <c r="X46" s="217">
        <f t="shared" si="83"/>
        <v>10</v>
      </c>
      <c r="Y46" s="217">
        <f t="shared" si="84"/>
        <v>10</v>
      </c>
      <c r="Z46" s="217">
        <f t="shared" si="85"/>
        <v>10</v>
      </c>
      <c r="AA46" s="217">
        <f t="shared" si="86"/>
        <v>10</v>
      </c>
      <c r="AB46" s="217">
        <f t="shared" si="87"/>
        <v>10</v>
      </c>
      <c r="AC46" s="217">
        <f t="shared" si="88"/>
        <v>10</v>
      </c>
      <c r="AD46" s="217">
        <f t="shared" si="89"/>
        <v>10</v>
      </c>
      <c r="AE46" s="217">
        <f t="shared" si="90"/>
        <v>10</v>
      </c>
      <c r="AF46" s="217">
        <f t="shared" si="91"/>
        <v>10</v>
      </c>
      <c r="AG46" s="217">
        <f t="shared" si="92"/>
        <v>10</v>
      </c>
      <c r="AH46" s="217">
        <f t="shared" si="93"/>
        <v>10</v>
      </c>
      <c r="AI46" s="217">
        <f t="shared" si="94"/>
        <v>10</v>
      </c>
      <c r="AJ46" s="217">
        <f t="shared" si="95"/>
        <v>10</v>
      </c>
      <c r="AK46" s="217">
        <f t="shared" si="96"/>
        <v>10</v>
      </c>
      <c r="AL46" s="217">
        <f t="shared" si="97"/>
        <v>10</v>
      </c>
      <c r="AM46" s="217">
        <f t="shared" si="98"/>
        <v>10</v>
      </c>
      <c r="AN46" s="217">
        <f t="shared" si="99"/>
        <v>10</v>
      </c>
      <c r="AO46" s="217">
        <f t="shared" si="100"/>
        <v>10</v>
      </c>
      <c r="AP46" s="217">
        <f t="shared" si="101"/>
        <v>10</v>
      </c>
      <c r="AQ46" s="217">
        <f t="shared" si="102"/>
        <v>10</v>
      </c>
      <c r="AR46" s="217">
        <f t="shared" si="103"/>
        <v>10</v>
      </c>
      <c r="AS46" s="217">
        <f t="shared" si="104"/>
        <v>10</v>
      </c>
      <c r="AT46" s="217">
        <f t="shared" si="105"/>
        <v>10</v>
      </c>
      <c r="AU46" s="217">
        <f t="shared" si="106"/>
        <v>0</v>
      </c>
      <c r="AV46" s="217">
        <f t="shared" si="107"/>
        <v>0</v>
      </c>
      <c r="AW46" s="217">
        <f t="shared" si="108"/>
        <v>0</v>
      </c>
      <c r="AX46" s="217">
        <f t="shared" si="109"/>
        <v>0</v>
      </c>
      <c r="AY46" s="217">
        <f t="shared" si="110"/>
        <v>0</v>
      </c>
      <c r="AZ46" s="217">
        <f t="shared" si="111"/>
        <v>0</v>
      </c>
      <c r="BA46" s="217">
        <f t="shared" si="112"/>
        <v>0</v>
      </c>
      <c r="BB46" s="217">
        <f t="shared" si="113"/>
        <v>0</v>
      </c>
      <c r="BC46" s="217">
        <f t="shared" si="114"/>
        <v>0</v>
      </c>
      <c r="BD46" s="217">
        <f t="shared" si="115"/>
        <v>0</v>
      </c>
      <c r="BE46" s="217">
        <f t="shared" si="116"/>
        <v>0</v>
      </c>
      <c r="BF46" s="217">
        <f t="shared" si="117"/>
        <v>0</v>
      </c>
      <c r="BG46" s="217">
        <f t="shared" si="118"/>
        <v>0</v>
      </c>
      <c r="BH46" s="217">
        <f t="shared" si="119"/>
        <v>0</v>
      </c>
      <c r="BI46" s="217">
        <f t="shared" si="120"/>
        <v>0</v>
      </c>
      <c r="BJ46" s="217">
        <f t="shared" si="121"/>
        <v>0</v>
      </c>
      <c r="BK46" s="218">
        <v>1070.7</v>
      </c>
    </row>
    <row r="47" spans="1:63" x14ac:dyDescent="0.2">
      <c r="A47" s="215">
        <v>42</v>
      </c>
      <c r="B47" s="216">
        <f t="shared" si="61"/>
        <v>10</v>
      </c>
      <c r="C47" s="217">
        <f t="shared" si="62"/>
        <v>10</v>
      </c>
      <c r="D47" s="217">
        <f t="shared" si="63"/>
        <v>10</v>
      </c>
      <c r="E47" s="217">
        <f t="shared" si="64"/>
        <v>10</v>
      </c>
      <c r="F47" s="217">
        <f t="shared" si="65"/>
        <v>10</v>
      </c>
      <c r="G47" s="217">
        <f t="shared" si="66"/>
        <v>10</v>
      </c>
      <c r="H47" s="217">
        <f t="shared" si="67"/>
        <v>10</v>
      </c>
      <c r="I47" s="217">
        <f t="shared" si="68"/>
        <v>10</v>
      </c>
      <c r="J47" s="217">
        <f t="shared" si="69"/>
        <v>10</v>
      </c>
      <c r="K47" s="217">
        <f t="shared" si="70"/>
        <v>10</v>
      </c>
      <c r="L47" s="217">
        <f t="shared" si="71"/>
        <v>10</v>
      </c>
      <c r="M47" s="217">
        <f t="shared" si="72"/>
        <v>10</v>
      </c>
      <c r="N47" s="217">
        <f t="shared" si="73"/>
        <v>10</v>
      </c>
      <c r="O47" s="217">
        <f t="shared" si="74"/>
        <v>10</v>
      </c>
      <c r="P47" s="217">
        <f t="shared" si="75"/>
        <v>10</v>
      </c>
      <c r="Q47" s="217">
        <f t="shared" si="76"/>
        <v>10</v>
      </c>
      <c r="R47" s="217">
        <f t="shared" si="77"/>
        <v>10</v>
      </c>
      <c r="S47" s="217">
        <f t="shared" si="78"/>
        <v>10</v>
      </c>
      <c r="T47" s="217">
        <f t="shared" si="79"/>
        <v>10</v>
      </c>
      <c r="U47" s="217">
        <f t="shared" si="80"/>
        <v>10</v>
      </c>
      <c r="V47" s="217">
        <f t="shared" si="81"/>
        <v>10</v>
      </c>
      <c r="W47" s="217">
        <f t="shared" si="82"/>
        <v>10</v>
      </c>
      <c r="X47" s="217">
        <f t="shared" si="83"/>
        <v>10</v>
      </c>
      <c r="Y47" s="217">
        <f t="shared" si="84"/>
        <v>10</v>
      </c>
      <c r="Z47" s="217">
        <f t="shared" si="85"/>
        <v>10</v>
      </c>
      <c r="AA47" s="217">
        <f t="shared" si="86"/>
        <v>10</v>
      </c>
      <c r="AB47" s="217">
        <f t="shared" si="87"/>
        <v>10</v>
      </c>
      <c r="AC47" s="217">
        <f t="shared" si="88"/>
        <v>10</v>
      </c>
      <c r="AD47" s="217">
        <f t="shared" si="89"/>
        <v>10</v>
      </c>
      <c r="AE47" s="217">
        <f t="shared" si="90"/>
        <v>10</v>
      </c>
      <c r="AF47" s="217">
        <f t="shared" si="91"/>
        <v>10</v>
      </c>
      <c r="AG47" s="217">
        <f t="shared" si="92"/>
        <v>10</v>
      </c>
      <c r="AH47" s="217">
        <f t="shared" si="93"/>
        <v>10</v>
      </c>
      <c r="AI47" s="217">
        <f t="shared" si="94"/>
        <v>10</v>
      </c>
      <c r="AJ47" s="217">
        <f t="shared" si="95"/>
        <v>10</v>
      </c>
      <c r="AK47" s="217">
        <f t="shared" si="96"/>
        <v>10</v>
      </c>
      <c r="AL47" s="217">
        <f t="shared" si="97"/>
        <v>10</v>
      </c>
      <c r="AM47" s="217">
        <f t="shared" si="98"/>
        <v>10</v>
      </c>
      <c r="AN47" s="217">
        <f t="shared" si="99"/>
        <v>10</v>
      </c>
      <c r="AO47" s="217">
        <f t="shared" si="100"/>
        <v>10</v>
      </c>
      <c r="AP47" s="217">
        <f t="shared" si="101"/>
        <v>10</v>
      </c>
      <c r="AQ47" s="217">
        <f t="shared" si="102"/>
        <v>10</v>
      </c>
      <c r="AR47" s="217">
        <f t="shared" si="103"/>
        <v>10</v>
      </c>
      <c r="AS47" s="217">
        <f t="shared" si="104"/>
        <v>10</v>
      </c>
      <c r="AT47" s="217">
        <f t="shared" si="105"/>
        <v>0</v>
      </c>
      <c r="AU47" s="217">
        <f t="shared" si="106"/>
        <v>0</v>
      </c>
      <c r="AV47" s="217">
        <f t="shared" si="107"/>
        <v>0</v>
      </c>
      <c r="AW47" s="217">
        <f t="shared" si="108"/>
        <v>0</v>
      </c>
      <c r="AX47" s="217">
        <f t="shared" si="109"/>
        <v>0</v>
      </c>
      <c r="AY47" s="217">
        <f t="shared" si="110"/>
        <v>0</v>
      </c>
      <c r="AZ47" s="217">
        <f t="shared" si="111"/>
        <v>0</v>
      </c>
      <c r="BA47" s="217">
        <f t="shared" si="112"/>
        <v>0</v>
      </c>
      <c r="BB47" s="217">
        <f t="shared" si="113"/>
        <v>0</v>
      </c>
      <c r="BC47" s="217">
        <f t="shared" si="114"/>
        <v>0</v>
      </c>
      <c r="BD47" s="217">
        <f t="shared" si="115"/>
        <v>0</v>
      </c>
      <c r="BE47" s="217">
        <f t="shared" si="116"/>
        <v>0</v>
      </c>
      <c r="BF47" s="217">
        <f t="shared" si="117"/>
        <v>0</v>
      </c>
      <c r="BG47" s="217">
        <f t="shared" si="118"/>
        <v>0</v>
      </c>
      <c r="BH47" s="217">
        <f t="shared" si="119"/>
        <v>0</v>
      </c>
      <c r="BI47" s="217">
        <f t="shared" si="120"/>
        <v>0</v>
      </c>
      <c r="BJ47" s="217">
        <f t="shared" si="121"/>
        <v>0</v>
      </c>
      <c r="BK47" s="218">
        <v>1050.81</v>
      </c>
    </row>
    <row r="48" spans="1:63" x14ac:dyDescent="0.2">
      <c r="A48" s="215">
        <v>43</v>
      </c>
      <c r="B48" s="216">
        <f t="shared" si="61"/>
        <v>10</v>
      </c>
      <c r="C48" s="217">
        <f t="shared" si="62"/>
        <v>10</v>
      </c>
      <c r="D48" s="217">
        <f t="shared" si="63"/>
        <v>10</v>
      </c>
      <c r="E48" s="217">
        <f t="shared" si="64"/>
        <v>10</v>
      </c>
      <c r="F48" s="217">
        <f t="shared" si="65"/>
        <v>10</v>
      </c>
      <c r="G48" s="217">
        <f t="shared" si="66"/>
        <v>10</v>
      </c>
      <c r="H48" s="217">
        <f t="shared" si="67"/>
        <v>10</v>
      </c>
      <c r="I48" s="217">
        <f t="shared" si="68"/>
        <v>10</v>
      </c>
      <c r="J48" s="217">
        <f t="shared" si="69"/>
        <v>10</v>
      </c>
      <c r="K48" s="217">
        <f t="shared" si="70"/>
        <v>10</v>
      </c>
      <c r="L48" s="217">
        <f t="shared" si="71"/>
        <v>10</v>
      </c>
      <c r="M48" s="217">
        <f t="shared" si="72"/>
        <v>10</v>
      </c>
      <c r="N48" s="217">
        <f t="shared" si="73"/>
        <v>10</v>
      </c>
      <c r="O48" s="217">
        <f t="shared" si="74"/>
        <v>10</v>
      </c>
      <c r="P48" s="217">
        <f t="shared" si="75"/>
        <v>10</v>
      </c>
      <c r="Q48" s="217">
        <f t="shared" si="76"/>
        <v>10</v>
      </c>
      <c r="R48" s="217">
        <f t="shared" si="77"/>
        <v>10</v>
      </c>
      <c r="S48" s="217">
        <f t="shared" si="78"/>
        <v>10</v>
      </c>
      <c r="T48" s="217">
        <f t="shared" si="79"/>
        <v>10</v>
      </c>
      <c r="U48" s="217">
        <f t="shared" si="80"/>
        <v>10</v>
      </c>
      <c r="V48" s="217">
        <f t="shared" si="81"/>
        <v>10</v>
      </c>
      <c r="W48" s="217">
        <f t="shared" si="82"/>
        <v>10</v>
      </c>
      <c r="X48" s="217">
        <f t="shared" si="83"/>
        <v>10</v>
      </c>
      <c r="Y48" s="217">
        <f t="shared" si="84"/>
        <v>10</v>
      </c>
      <c r="Z48" s="217">
        <f t="shared" si="85"/>
        <v>10</v>
      </c>
      <c r="AA48" s="217">
        <f t="shared" si="86"/>
        <v>10</v>
      </c>
      <c r="AB48" s="217">
        <f t="shared" si="87"/>
        <v>10</v>
      </c>
      <c r="AC48" s="217">
        <f t="shared" si="88"/>
        <v>10</v>
      </c>
      <c r="AD48" s="217">
        <f t="shared" si="89"/>
        <v>10</v>
      </c>
      <c r="AE48" s="217">
        <f t="shared" si="90"/>
        <v>10</v>
      </c>
      <c r="AF48" s="217">
        <f t="shared" si="91"/>
        <v>10</v>
      </c>
      <c r="AG48" s="217">
        <f t="shared" si="92"/>
        <v>10</v>
      </c>
      <c r="AH48" s="217">
        <f t="shared" si="93"/>
        <v>10</v>
      </c>
      <c r="AI48" s="217">
        <f t="shared" si="94"/>
        <v>10</v>
      </c>
      <c r="AJ48" s="217">
        <f t="shared" si="95"/>
        <v>10</v>
      </c>
      <c r="AK48" s="217">
        <f t="shared" si="96"/>
        <v>10</v>
      </c>
      <c r="AL48" s="217">
        <f t="shared" si="97"/>
        <v>10</v>
      </c>
      <c r="AM48" s="217">
        <f t="shared" si="98"/>
        <v>10</v>
      </c>
      <c r="AN48" s="217">
        <f t="shared" si="99"/>
        <v>10</v>
      </c>
      <c r="AO48" s="217">
        <f t="shared" si="100"/>
        <v>10</v>
      </c>
      <c r="AP48" s="217">
        <f t="shared" si="101"/>
        <v>10</v>
      </c>
      <c r="AQ48" s="217">
        <f t="shared" si="102"/>
        <v>10</v>
      </c>
      <c r="AR48" s="217">
        <f t="shared" si="103"/>
        <v>10</v>
      </c>
      <c r="AS48" s="217">
        <f t="shared" si="104"/>
        <v>0</v>
      </c>
      <c r="AT48" s="217">
        <f t="shared" si="105"/>
        <v>0</v>
      </c>
      <c r="AU48" s="217">
        <f t="shared" si="106"/>
        <v>0</v>
      </c>
      <c r="AV48" s="217">
        <f t="shared" si="107"/>
        <v>0</v>
      </c>
      <c r="AW48" s="217">
        <f t="shared" si="108"/>
        <v>0</v>
      </c>
      <c r="AX48" s="217">
        <f t="shared" si="109"/>
        <v>0</v>
      </c>
      <c r="AY48" s="217">
        <f t="shared" si="110"/>
        <v>0</v>
      </c>
      <c r="AZ48" s="217">
        <f t="shared" si="111"/>
        <v>0</v>
      </c>
      <c r="BA48" s="217">
        <f t="shared" si="112"/>
        <v>0</v>
      </c>
      <c r="BB48" s="217">
        <f t="shared" si="113"/>
        <v>0</v>
      </c>
      <c r="BC48" s="217">
        <f t="shared" si="114"/>
        <v>0</v>
      </c>
      <c r="BD48" s="217">
        <f t="shared" si="115"/>
        <v>0</v>
      </c>
      <c r="BE48" s="217">
        <f t="shared" si="116"/>
        <v>0</v>
      </c>
      <c r="BF48" s="217">
        <f t="shared" si="117"/>
        <v>0</v>
      </c>
      <c r="BG48" s="217">
        <f t="shared" si="118"/>
        <v>0</v>
      </c>
      <c r="BH48" s="217">
        <f t="shared" si="119"/>
        <v>0</v>
      </c>
      <c r="BI48" s="217">
        <f t="shared" si="120"/>
        <v>0</v>
      </c>
      <c r="BJ48" s="217">
        <f t="shared" si="121"/>
        <v>0</v>
      </c>
      <c r="BK48" s="218">
        <v>1030.9100000000001</v>
      </c>
    </row>
    <row r="49" spans="1:63" x14ac:dyDescent="0.2">
      <c r="A49" s="215">
        <v>44</v>
      </c>
      <c r="B49" s="216">
        <f t="shared" si="61"/>
        <v>10</v>
      </c>
      <c r="C49" s="217">
        <f t="shared" si="62"/>
        <v>10</v>
      </c>
      <c r="D49" s="217">
        <f t="shared" si="63"/>
        <v>10</v>
      </c>
      <c r="E49" s="217">
        <f t="shared" si="64"/>
        <v>10</v>
      </c>
      <c r="F49" s="217">
        <f t="shared" si="65"/>
        <v>10</v>
      </c>
      <c r="G49" s="217">
        <f t="shared" si="66"/>
        <v>10</v>
      </c>
      <c r="H49" s="217">
        <f t="shared" si="67"/>
        <v>10</v>
      </c>
      <c r="I49" s="217">
        <f t="shared" si="68"/>
        <v>10</v>
      </c>
      <c r="J49" s="217">
        <f t="shared" si="69"/>
        <v>10</v>
      </c>
      <c r="K49" s="217">
        <f t="shared" si="70"/>
        <v>10</v>
      </c>
      <c r="L49" s="217">
        <f t="shared" si="71"/>
        <v>10</v>
      </c>
      <c r="M49" s="217">
        <f t="shared" si="72"/>
        <v>10</v>
      </c>
      <c r="N49" s="217">
        <f t="shared" si="73"/>
        <v>10</v>
      </c>
      <c r="O49" s="217">
        <f t="shared" si="74"/>
        <v>10</v>
      </c>
      <c r="P49" s="217">
        <f t="shared" si="75"/>
        <v>10</v>
      </c>
      <c r="Q49" s="217">
        <f t="shared" si="76"/>
        <v>10</v>
      </c>
      <c r="R49" s="217">
        <f t="shared" si="77"/>
        <v>10</v>
      </c>
      <c r="S49" s="217">
        <f t="shared" si="78"/>
        <v>10</v>
      </c>
      <c r="T49" s="217">
        <f t="shared" si="79"/>
        <v>10</v>
      </c>
      <c r="U49" s="217">
        <f t="shared" si="80"/>
        <v>10</v>
      </c>
      <c r="V49" s="217">
        <f t="shared" si="81"/>
        <v>10</v>
      </c>
      <c r="W49" s="217">
        <f t="shared" si="82"/>
        <v>10</v>
      </c>
      <c r="X49" s="217">
        <f t="shared" si="83"/>
        <v>10</v>
      </c>
      <c r="Y49" s="217">
        <f t="shared" si="84"/>
        <v>10</v>
      </c>
      <c r="Z49" s="217">
        <f t="shared" si="85"/>
        <v>10</v>
      </c>
      <c r="AA49" s="217">
        <f t="shared" si="86"/>
        <v>10</v>
      </c>
      <c r="AB49" s="217">
        <f t="shared" si="87"/>
        <v>10</v>
      </c>
      <c r="AC49" s="217">
        <f t="shared" si="88"/>
        <v>10</v>
      </c>
      <c r="AD49" s="217">
        <f t="shared" si="89"/>
        <v>10</v>
      </c>
      <c r="AE49" s="217">
        <f t="shared" si="90"/>
        <v>10</v>
      </c>
      <c r="AF49" s="217">
        <f t="shared" si="91"/>
        <v>10</v>
      </c>
      <c r="AG49" s="217">
        <f t="shared" si="92"/>
        <v>10</v>
      </c>
      <c r="AH49" s="217">
        <f t="shared" si="93"/>
        <v>10</v>
      </c>
      <c r="AI49" s="217">
        <f t="shared" si="94"/>
        <v>10</v>
      </c>
      <c r="AJ49" s="217">
        <f t="shared" si="95"/>
        <v>10</v>
      </c>
      <c r="AK49" s="217">
        <f t="shared" si="96"/>
        <v>10</v>
      </c>
      <c r="AL49" s="217">
        <f t="shared" si="97"/>
        <v>10</v>
      </c>
      <c r="AM49" s="217">
        <f t="shared" si="98"/>
        <v>10</v>
      </c>
      <c r="AN49" s="217">
        <f t="shared" si="99"/>
        <v>10</v>
      </c>
      <c r="AO49" s="217">
        <f t="shared" si="100"/>
        <v>10</v>
      </c>
      <c r="AP49" s="217">
        <f t="shared" si="101"/>
        <v>10</v>
      </c>
      <c r="AQ49" s="217">
        <f t="shared" si="102"/>
        <v>10</v>
      </c>
      <c r="AR49" s="217">
        <f t="shared" si="103"/>
        <v>0</v>
      </c>
      <c r="AS49" s="217">
        <f t="shared" si="104"/>
        <v>0</v>
      </c>
      <c r="AT49" s="217">
        <f t="shared" si="105"/>
        <v>0</v>
      </c>
      <c r="AU49" s="217">
        <f t="shared" si="106"/>
        <v>0</v>
      </c>
      <c r="AV49" s="217">
        <f t="shared" si="107"/>
        <v>0</v>
      </c>
      <c r="AW49" s="217">
        <f t="shared" si="108"/>
        <v>0</v>
      </c>
      <c r="AX49" s="217">
        <f t="shared" si="109"/>
        <v>0</v>
      </c>
      <c r="AY49" s="217">
        <f t="shared" si="110"/>
        <v>0</v>
      </c>
      <c r="AZ49" s="217">
        <f t="shared" si="111"/>
        <v>0</v>
      </c>
      <c r="BA49" s="217">
        <f t="shared" si="112"/>
        <v>0</v>
      </c>
      <c r="BB49" s="217">
        <f t="shared" si="113"/>
        <v>0</v>
      </c>
      <c r="BC49" s="217">
        <f t="shared" si="114"/>
        <v>0</v>
      </c>
      <c r="BD49" s="217">
        <f t="shared" si="115"/>
        <v>0</v>
      </c>
      <c r="BE49" s="217">
        <f t="shared" si="116"/>
        <v>0</v>
      </c>
      <c r="BF49" s="217">
        <f t="shared" si="117"/>
        <v>0</v>
      </c>
      <c r="BG49" s="217">
        <f t="shared" si="118"/>
        <v>0</v>
      </c>
      <c r="BH49" s="217">
        <f t="shared" si="119"/>
        <v>0</v>
      </c>
      <c r="BI49" s="217">
        <f t="shared" si="120"/>
        <v>0</v>
      </c>
      <c r="BJ49" s="217">
        <f t="shared" si="121"/>
        <v>0</v>
      </c>
      <c r="BK49" s="218">
        <v>1010.84</v>
      </c>
    </row>
    <row r="50" spans="1:63" x14ac:dyDescent="0.2">
      <c r="A50" s="215">
        <v>45</v>
      </c>
      <c r="B50" s="216">
        <f t="shared" si="61"/>
        <v>10</v>
      </c>
      <c r="C50" s="217">
        <f t="shared" si="62"/>
        <v>10</v>
      </c>
      <c r="D50" s="217">
        <f t="shared" si="63"/>
        <v>10</v>
      </c>
      <c r="E50" s="217">
        <f t="shared" si="64"/>
        <v>10</v>
      </c>
      <c r="F50" s="217">
        <f t="shared" si="65"/>
        <v>10</v>
      </c>
      <c r="G50" s="217">
        <f t="shared" si="66"/>
        <v>10</v>
      </c>
      <c r="H50" s="217">
        <f t="shared" si="67"/>
        <v>10</v>
      </c>
      <c r="I50" s="217">
        <f t="shared" si="68"/>
        <v>10</v>
      </c>
      <c r="J50" s="217">
        <f t="shared" si="69"/>
        <v>10</v>
      </c>
      <c r="K50" s="217">
        <f t="shared" si="70"/>
        <v>10</v>
      </c>
      <c r="L50" s="217">
        <f t="shared" si="71"/>
        <v>10</v>
      </c>
      <c r="M50" s="217">
        <f t="shared" si="72"/>
        <v>10</v>
      </c>
      <c r="N50" s="217">
        <f t="shared" si="73"/>
        <v>10</v>
      </c>
      <c r="O50" s="217">
        <f t="shared" si="74"/>
        <v>10</v>
      </c>
      <c r="P50" s="217">
        <f t="shared" si="75"/>
        <v>10</v>
      </c>
      <c r="Q50" s="217">
        <f t="shared" si="76"/>
        <v>10</v>
      </c>
      <c r="R50" s="217">
        <f t="shared" si="77"/>
        <v>10</v>
      </c>
      <c r="S50" s="217">
        <f t="shared" si="78"/>
        <v>10</v>
      </c>
      <c r="T50" s="217">
        <f t="shared" si="79"/>
        <v>10</v>
      </c>
      <c r="U50" s="217">
        <f t="shared" si="80"/>
        <v>10</v>
      </c>
      <c r="V50" s="217">
        <f t="shared" si="81"/>
        <v>10</v>
      </c>
      <c r="W50" s="217">
        <f t="shared" si="82"/>
        <v>10</v>
      </c>
      <c r="X50" s="217">
        <f t="shared" si="83"/>
        <v>10</v>
      </c>
      <c r="Y50" s="217">
        <f t="shared" si="84"/>
        <v>10</v>
      </c>
      <c r="Z50" s="217">
        <f t="shared" si="85"/>
        <v>10</v>
      </c>
      <c r="AA50" s="217">
        <f t="shared" si="86"/>
        <v>10</v>
      </c>
      <c r="AB50" s="217">
        <f t="shared" si="87"/>
        <v>10</v>
      </c>
      <c r="AC50" s="217">
        <f t="shared" si="88"/>
        <v>10</v>
      </c>
      <c r="AD50" s="217">
        <f t="shared" si="89"/>
        <v>10</v>
      </c>
      <c r="AE50" s="217">
        <f t="shared" si="90"/>
        <v>10</v>
      </c>
      <c r="AF50" s="217">
        <f t="shared" si="91"/>
        <v>10</v>
      </c>
      <c r="AG50" s="217">
        <f t="shared" si="92"/>
        <v>10</v>
      </c>
      <c r="AH50" s="217">
        <f t="shared" si="93"/>
        <v>10</v>
      </c>
      <c r="AI50" s="217">
        <f t="shared" si="94"/>
        <v>10</v>
      </c>
      <c r="AJ50" s="217">
        <f t="shared" si="95"/>
        <v>10</v>
      </c>
      <c r="AK50" s="217">
        <f t="shared" si="96"/>
        <v>10</v>
      </c>
      <c r="AL50" s="217">
        <f t="shared" si="97"/>
        <v>10</v>
      </c>
      <c r="AM50" s="217">
        <f t="shared" si="98"/>
        <v>10</v>
      </c>
      <c r="AN50" s="217">
        <f t="shared" si="99"/>
        <v>10</v>
      </c>
      <c r="AO50" s="217">
        <f t="shared" si="100"/>
        <v>10</v>
      </c>
      <c r="AP50" s="217">
        <f t="shared" si="101"/>
        <v>10</v>
      </c>
      <c r="AQ50" s="217">
        <f t="shared" si="102"/>
        <v>0</v>
      </c>
      <c r="AR50" s="217">
        <f t="shared" si="103"/>
        <v>0</v>
      </c>
      <c r="AS50" s="217">
        <f t="shared" si="104"/>
        <v>0</v>
      </c>
      <c r="AT50" s="217">
        <f t="shared" si="105"/>
        <v>0</v>
      </c>
      <c r="AU50" s="217">
        <f t="shared" si="106"/>
        <v>0</v>
      </c>
      <c r="AV50" s="217">
        <f t="shared" si="107"/>
        <v>0</v>
      </c>
      <c r="AW50" s="217">
        <f t="shared" si="108"/>
        <v>0</v>
      </c>
      <c r="AX50" s="217">
        <f t="shared" si="109"/>
        <v>0</v>
      </c>
      <c r="AY50" s="217">
        <f t="shared" si="110"/>
        <v>0</v>
      </c>
      <c r="AZ50" s="217">
        <f t="shared" si="111"/>
        <v>0</v>
      </c>
      <c r="BA50" s="217">
        <f t="shared" si="112"/>
        <v>0</v>
      </c>
      <c r="BB50" s="217">
        <f t="shared" si="113"/>
        <v>0</v>
      </c>
      <c r="BC50" s="217">
        <f t="shared" si="114"/>
        <v>0</v>
      </c>
      <c r="BD50" s="217">
        <f t="shared" si="115"/>
        <v>0</v>
      </c>
      <c r="BE50" s="217">
        <f t="shared" si="116"/>
        <v>0</v>
      </c>
      <c r="BF50" s="217">
        <f t="shared" si="117"/>
        <v>0</v>
      </c>
      <c r="BG50" s="217">
        <f t="shared" si="118"/>
        <v>0</v>
      </c>
      <c r="BH50" s="217">
        <f t="shared" si="119"/>
        <v>0</v>
      </c>
      <c r="BI50" s="217">
        <f t="shared" si="120"/>
        <v>0</v>
      </c>
      <c r="BJ50" s="217">
        <f t="shared" si="121"/>
        <v>0</v>
      </c>
      <c r="BK50" s="218">
        <v>990.6</v>
      </c>
    </row>
    <row r="51" spans="1:63" x14ac:dyDescent="0.2">
      <c r="A51" s="215">
        <v>46</v>
      </c>
      <c r="B51" s="216">
        <f t="shared" si="61"/>
        <v>10</v>
      </c>
      <c r="C51" s="217">
        <f t="shared" si="62"/>
        <v>10</v>
      </c>
      <c r="D51" s="217">
        <f t="shared" si="63"/>
        <v>10</v>
      </c>
      <c r="E51" s="217">
        <f t="shared" si="64"/>
        <v>10</v>
      </c>
      <c r="F51" s="217">
        <f t="shared" si="65"/>
        <v>10</v>
      </c>
      <c r="G51" s="217">
        <f t="shared" si="66"/>
        <v>10</v>
      </c>
      <c r="H51" s="217">
        <f t="shared" si="67"/>
        <v>10</v>
      </c>
      <c r="I51" s="217">
        <f t="shared" si="68"/>
        <v>10</v>
      </c>
      <c r="J51" s="217">
        <f t="shared" si="69"/>
        <v>10</v>
      </c>
      <c r="K51" s="217">
        <f t="shared" si="70"/>
        <v>10</v>
      </c>
      <c r="L51" s="217">
        <f t="shared" si="71"/>
        <v>10</v>
      </c>
      <c r="M51" s="217">
        <f t="shared" si="72"/>
        <v>10</v>
      </c>
      <c r="N51" s="217">
        <f t="shared" si="73"/>
        <v>10</v>
      </c>
      <c r="O51" s="217">
        <f t="shared" si="74"/>
        <v>10</v>
      </c>
      <c r="P51" s="217">
        <f t="shared" si="75"/>
        <v>10</v>
      </c>
      <c r="Q51" s="217">
        <f t="shared" si="76"/>
        <v>10</v>
      </c>
      <c r="R51" s="217">
        <f t="shared" si="77"/>
        <v>10</v>
      </c>
      <c r="S51" s="217">
        <f t="shared" si="78"/>
        <v>10</v>
      </c>
      <c r="T51" s="217">
        <f t="shared" si="79"/>
        <v>10</v>
      </c>
      <c r="U51" s="217">
        <f t="shared" si="80"/>
        <v>10</v>
      </c>
      <c r="V51" s="217">
        <f t="shared" si="81"/>
        <v>10</v>
      </c>
      <c r="W51" s="217">
        <f t="shared" si="82"/>
        <v>10</v>
      </c>
      <c r="X51" s="217">
        <f t="shared" si="83"/>
        <v>10</v>
      </c>
      <c r="Y51" s="217">
        <f t="shared" si="84"/>
        <v>10</v>
      </c>
      <c r="Z51" s="217">
        <f t="shared" si="85"/>
        <v>10</v>
      </c>
      <c r="AA51" s="217">
        <f t="shared" si="86"/>
        <v>10</v>
      </c>
      <c r="AB51" s="217">
        <f t="shared" si="87"/>
        <v>10</v>
      </c>
      <c r="AC51" s="217">
        <f t="shared" si="88"/>
        <v>10</v>
      </c>
      <c r="AD51" s="217">
        <f t="shared" si="89"/>
        <v>10</v>
      </c>
      <c r="AE51" s="217">
        <f t="shared" si="90"/>
        <v>10</v>
      </c>
      <c r="AF51" s="217">
        <f t="shared" si="91"/>
        <v>10</v>
      </c>
      <c r="AG51" s="217">
        <f t="shared" si="92"/>
        <v>10</v>
      </c>
      <c r="AH51" s="217">
        <f t="shared" si="93"/>
        <v>10</v>
      </c>
      <c r="AI51" s="217">
        <f t="shared" si="94"/>
        <v>10</v>
      </c>
      <c r="AJ51" s="217">
        <f t="shared" si="95"/>
        <v>10</v>
      </c>
      <c r="AK51" s="217">
        <f t="shared" si="96"/>
        <v>10</v>
      </c>
      <c r="AL51" s="217">
        <f t="shared" si="97"/>
        <v>10</v>
      </c>
      <c r="AM51" s="217">
        <f t="shared" si="98"/>
        <v>10</v>
      </c>
      <c r="AN51" s="217">
        <f t="shared" si="99"/>
        <v>10</v>
      </c>
      <c r="AO51" s="217">
        <f t="shared" si="100"/>
        <v>10</v>
      </c>
      <c r="AP51" s="217">
        <f t="shared" si="101"/>
        <v>0</v>
      </c>
      <c r="AQ51" s="217">
        <f t="shared" si="102"/>
        <v>0</v>
      </c>
      <c r="AR51" s="217">
        <f t="shared" si="103"/>
        <v>0</v>
      </c>
      <c r="AS51" s="217">
        <f t="shared" si="104"/>
        <v>0</v>
      </c>
      <c r="AT51" s="217">
        <f t="shared" si="105"/>
        <v>0</v>
      </c>
      <c r="AU51" s="217">
        <f t="shared" si="106"/>
        <v>0</v>
      </c>
      <c r="AV51" s="217">
        <f t="shared" si="107"/>
        <v>0</v>
      </c>
      <c r="AW51" s="217">
        <f t="shared" si="108"/>
        <v>0</v>
      </c>
      <c r="AX51" s="217">
        <f t="shared" si="109"/>
        <v>0</v>
      </c>
      <c r="AY51" s="217">
        <f t="shared" si="110"/>
        <v>0</v>
      </c>
      <c r="AZ51" s="217">
        <f t="shared" si="111"/>
        <v>0</v>
      </c>
      <c r="BA51" s="217">
        <f t="shared" si="112"/>
        <v>0</v>
      </c>
      <c r="BB51" s="217">
        <f t="shared" si="113"/>
        <v>0</v>
      </c>
      <c r="BC51" s="217">
        <f t="shared" si="114"/>
        <v>0</v>
      </c>
      <c r="BD51" s="217">
        <f t="shared" si="115"/>
        <v>0</v>
      </c>
      <c r="BE51" s="217">
        <f t="shared" si="116"/>
        <v>0</v>
      </c>
      <c r="BF51" s="217">
        <f t="shared" si="117"/>
        <v>0</v>
      </c>
      <c r="BG51" s="217">
        <f t="shared" si="118"/>
        <v>0</v>
      </c>
      <c r="BH51" s="217">
        <f t="shared" si="119"/>
        <v>0</v>
      </c>
      <c r="BI51" s="217">
        <f t="shared" si="120"/>
        <v>0</v>
      </c>
      <c r="BJ51" s="217">
        <f t="shared" si="121"/>
        <v>0</v>
      </c>
      <c r="BK51" s="218">
        <v>970.19</v>
      </c>
    </row>
    <row r="52" spans="1:63" x14ac:dyDescent="0.2">
      <c r="A52" s="215">
        <v>47</v>
      </c>
      <c r="B52" s="216">
        <f t="shared" si="61"/>
        <v>10</v>
      </c>
      <c r="C52" s="217">
        <f t="shared" si="62"/>
        <v>10</v>
      </c>
      <c r="D52" s="217">
        <f t="shared" si="63"/>
        <v>10</v>
      </c>
      <c r="E52" s="217">
        <f t="shared" si="64"/>
        <v>10</v>
      </c>
      <c r="F52" s="217">
        <f t="shared" si="65"/>
        <v>10</v>
      </c>
      <c r="G52" s="217">
        <f t="shared" si="66"/>
        <v>10</v>
      </c>
      <c r="H52" s="217">
        <f t="shared" si="67"/>
        <v>10</v>
      </c>
      <c r="I52" s="217">
        <f t="shared" si="68"/>
        <v>10</v>
      </c>
      <c r="J52" s="217">
        <f t="shared" si="69"/>
        <v>10</v>
      </c>
      <c r="K52" s="217">
        <f t="shared" si="70"/>
        <v>10</v>
      </c>
      <c r="L52" s="217">
        <f t="shared" si="71"/>
        <v>10</v>
      </c>
      <c r="M52" s="217">
        <f t="shared" si="72"/>
        <v>10</v>
      </c>
      <c r="N52" s="217">
        <f t="shared" si="73"/>
        <v>10</v>
      </c>
      <c r="O52" s="217">
        <f t="shared" si="74"/>
        <v>10</v>
      </c>
      <c r="P52" s="217">
        <f t="shared" si="75"/>
        <v>10</v>
      </c>
      <c r="Q52" s="217">
        <f t="shared" si="76"/>
        <v>10</v>
      </c>
      <c r="R52" s="217">
        <f t="shared" si="77"/>
        <v>10</v>
      </c>
      <c r="S52" s="217">
        <f t="shared" si="78"/>
        <v>10</v>
      </c>
      <c r="T52" s="217">
        <f t="shared" si="79"/>
        <v>10</v>
      </c>
      <c r="U52" s="217">
        <f t="shared" si="80"/>
        <v>10</v>
      </c>
      <c r="V52" s="217">
        <f t="shared" si="81"/>
        <v>10</v>
      </c>
      <c r="W52" s="217">
        <f t="shared" si="82"/>
        <v>10</v>
      </c>
      <c r="X52" s="217">
        <f t="shared" si="83"/>
        <v>10</v>
      </c>
      <c r="Y52" s="217">
        <f t="shared" si="84"/>
        <v>10</v>
      </c>
      <c r="Z52" s="217">
        <f t="shared" si="85"/>
        <v>10</v>
      </c>
      <c r="AA52" s="217">
        <f t="shared" si="86"/>
        <v>10</v>
      </c>
      <c r="AB52" s="217">
        <f t="shared" si="87"/>
        <v>10</v>
      </c>
      <c r="AC52" s="217">
        <f t="shared" si="88"/>
        <v>10</v>
      </c>
      <c r="AD52" s="217">
        <f t="shared" si="89"/>
        <v>10</v>
      </c>
      <c r="AE52" s="217">
        <f t="shared" si="90"/>
        <v>10</v>
      </c>
      <c r="AF52" s="217">
        <f t="shared" si="91"/>
        <v>10</v>
      </c>
      <c r="AG52" s="217">
        <f t="shared" si="92"/>
        <v>10</v>
      </c>
      <c r="AH52" s="217">
        <f t="shared" si="93"/>
        <v>10</v>
      </c>
      <c r="AI52" s="217">
        <f t="shared" si="94"/>
        <v>10</v>
      </c>
      <c r="AJ52" s="217">
        <f t="shared" si="95"/>
        <v>10</v>
      </c>
      <c r="AK52" s="217">
        <f t="shared" si="96"/>
        <v>10</v>
      </c>
      <c r="AL52" s="217">
        <f t="shared" si="97"/>
        <v>10</v>
      </c>
      <c r="AM52" s="217">
        <f t="shared" si="98"/>
        <v>10</v>
      </c>
      <c r="AN52" s="217">
        <f t="shared" si="99"/>
        <v>10</v>
      </c>
      <c r="AO52" s="217">
        <f t="shared" si="100"/>
        <v>0</v>
      </c>
      <c r="AP52" s="217">
        <f t="shared" si="101"/>
        <v>0</v>
      </c>
      <c r="AQ52" s="217">
        <f t="shared" si="102"/>
        <v>0</v>
      </c>
      <c r="AR52" s="217">
        <f t="shared" si="103"/>
        <v>0</v>
      </c>
      <c r="AS52" s="217">
        <f t="shared" si="104"/>
        <v>0</v>
      </c>
      <c r="AT52" s="217">
        <f t="shared" si="105"/>
        <v>0</v>
      </c>
      <c r="AU52" s="217">
        <f t="shared" si="106"/>
        <v>0</v>
      </c>
      <c r="AV52" s="217">
        <f t="shared" si="107"/>
        <v>0</v>
      </c>
      <c r="AW52" s="217">
        <f t="shared" si="108"/>
        <v>0</v>
      </c>
      <c r="AX52" s="217">
        <f t="shared" si="109"/>
        <v>0</v>
      </c>
      <c r="AY52" s="217">
        <f t="shared" si="110"/>
        <v>0</v>
      </c>
      <c r="AZ52" s="217">
        <f t="shared" si="111"/>
        <v>0</v>
      </c>
      <c r="BA52" s="217">
        <f t="shared" si="112"/>
        <v>0</v>
      </c>
      <c r="BB52" s="217">
        <f t="shared" si="113"/>
        <v>0</v>
      </c>
      <c r="BC52" s="217">
        <f t="shared" si="114"/>
        <v>0</v>
      </c>
      <c r="BD52" s="217">
        <f t="shared" si="115"/>
        <v>0</v>
      </c>
      <c r="BE52" s="217">
        <f t="shared" si="116"/>
        <v>0</v>
      </c>
      <c r="BF52" s="217">
        <f t="shared" si="117"/>
        <v>0</v>
      </c>
      <c r="BG52" s="217">
        <f t="shared" si="118"/>
        <v>0</v>
      </c>
      <c r="BH52" s="217">
        <f t="shared" si="119"/>
        <v>0</v>
      </c>
      <c r="BI52" s="217">
        <f t="shared" si="120"/>
        <v>0</v>
      </c>
      <c r="BJ52" s="217">
        <f t="shared" si="121"/>
        <v>0</v>
      </c>
      <c r="BK52" s="218">
        <v>949.61</v>
      </c>
    </row>
    <row r="53" spans="1:63" x14ac:dyDescent="0.2">
      <c r="A53" s="215">
        <v>48</v>
      </c>
      <c r="B53" s="216">
        <f t="shared" si="61"/>
        <v>10</v>
      </c>
      <c r="C53" s="217">
        <f t="shared" si="62"/>
        <v>10</v>
      </c>
      <c r="D53" s="217">
        <f t="shared" si="63"/>
        <v>10</v>
      </c>
      <c r="E53" s="217">
        <f t="shared" si="64"/>
        <v>10</v>
      </c>
      <c r="F53" s="217">
        <f t="shared" si="65"/>
        <v>10</v>
      </c>
      <c r="G53" s="217">
        <f t="shared" si="66"/>
        <v>10</v>
      </c>
      <c r="H53" s="217">
        <f t="shared" si="67"/>
        <v>10</v>
      </c>
      <c r="I53" s="217">
        <f t="shared" si="68"/>
        <v>10</v>
      </c>
      <c r="J53" s="217">
        <f t="shared" si="69"/>
        <v>10</v>
      </c>
      <c r="K53" s="217">
        <f t="shared" si="70"/>
        <v>10</v>
      </c>
      <c r="L53" s="217">
        <f t="shared" si="71"/>
        <v>10</v>
      </c>
      <c r="M53" s="217">
        <f t="shared" si="72"/>
        <v>10</v>
      </c>
      <c r="N53" s="217">
        <f t="shared" si="73"/>
        <v>10</v>
      </c>
      <c r="O53" s="217">
        <f t="shared" si="74"/>
        <v>10</v>
      </c>
      <c r="P53" s="217">
        <f t="shared" si="75"/>
        <v>10</v>
      </c>
      <c r="Q53" s="217">
        <f t="shared" si="76"/>
        <v>10</v>
      </c>
      <c r="R53" s="217">
        <f t="shared" si="77"/>
        <v>10</v>
      </c>
      <c r="S53" s="217">
        <f t="shared" si="78"/>
        <v>10</v>
      </c>
      <c r="T53" s="217">
        <f t="shared" si="79"/>
        <v>10</v>
      </c>
      <c r="U53" s="217">
        <f t="shared" si="80"/>
        <v>10</v>
      </c>
      <c r="V53" s="217">
        <f t="shared" si="81"/>
        <v>10</v>
      </c>
      <c r="W53" s="217">
        <f t="shared" si="82"/>
        <v>10</v>
      </c>
      <c r="X53" s="217">
        <f t="shared" si="83"/>
        <v>10</v>
      </c>
      <c r="Y53" s="217">
        <f t="shared" si="84"/>
        <v>10</v>
      </c>
      <c r="Z53" s="217">
        <f t="shared" si="85"/>
        <v>10</v>
      </c>
      <c r="AA53" s="217">
        <f t="shared" si="86"/>
        <v>10</v>
      </c>
      <c r="AB53" s="217">
        <f t="shared" si="87"/>
        <v>10</v>
      </c>
      <c r="AC53" s="217">
        <f t="shared" si="88"/>
        <v>10</v>
      </c>
      <c r="AD53" s="217">
        <f t="shared" si="89"/>
        <v>10</v>
      </c>
      <c r="AE53" s="217">
        <f t="shared" si="90"/>
        <v>10</v>
      </c>
      <c r="AF53" s="217">
        <f t="shared" si="91"/>
        <v>10</v>
      </c>
      <c r="AG53" s="217">
        <f t="shared" si="92"/>
        <v>10</v>
      </c>
      <c r="AH53" s="217">
        <f t="shared" si="93"/>
        <v>10</v>
      </c>
      <c r="AI53" s="217">
        <f t="shared" si="94"/>
        <v>10</v>
      </c>
      <c r="AJ53" s="217">
        <f t="shared" si="95"/>
        <v>10</v>
      </c>
      <c r="AK53" s="217">
        <f t="shared" si="96"/>
        <v>10</v>
      </c>
      <c r="AL53" s="217">
        <f t="shared" si="97"/>
        <v>10</v>
      </c>
      <c r="AM53" s="217">
        <f t="shared" si="98"/>
        <v>10</v>
      </c>
      <c r="AN53" s="217">
        <f t="shared" si="99"/>
        <v>0</v>
      </c>
      <c r="AO53" s="217">
        <f t="shared" si="100"/>
        <v>0</v>
      </c>
      <c r="AP53" s="217">
        <f t="shared" si="101"/>
        <v>0</v>
      </c>
      <c r="AQ53" s="217">
        <f t="shared" si="102"/>
        <v>0</v>
      </c>
      <c r="AR53" s="217">
        <f t="shared" si="103"/>
        <v>0</v>
      </c>
      <c r="AS53" s="217">
        <f t="shared" si="104"/>
        <v>0</v>
      </c>
      <c r="AT53" s="217">
        <f t="shared" si="105"/>
        <v>0</v>
      </c>
      <c r="AU53" s="217">
        <f t="shared" si="106"/>
        <v>0</v>
      </c>
      <c r="AV53" s="217">
        <f t="shared" si="107"/>
        <v>0</v>
      </c>
      <c r="AW53" s="217">
        <f t="shared" si="108"/>
        <v>0</v>
      </c>
      <c r="AX53" s="217">
        <f t="shared" si="109"/>
        <v>0</v>
      </c>
      <c r="AY53" s="217">
        <f t="shared" si="110"/>
        <v>0</v>
      </c>
      <c r="AZ53" s="217">
        <f t="shared" si="111"/>
        <v>0</v>
      </c>
      <c r="BA53" s="217">
        <f t="shared" si="112"/>
        <v>0</v>
      </c>
      <c r="BB53" s="217">
        <f t="shared" si="113"/>
        <v>0</v>
      </c>
      <c r="BC53" s="217">
        <f t="shared" si="114"/>
        <v>0</v>
      </c>
      <c r="BD53" s="217">
        <f t="shared" si="115"/>
        <v>0</v>
      </c>
      <c r="BE53" s="217">
        <f t="shared" si="116"/>
        <v>0</v>
      </c>
      <c r="BF53" s="217">
        <f t="shared" si="117"/>
        <v>0</v>
      </c>
      <c r="BG53" s="217">
        <f t="shared" si="118"/>
        <v>0</v>
      </c>
      <c r="BH53" s="217">
        <f t="shared" si="119"/>
        <v>0</v>
      </c>
      <c r="BI53" s="217">
        <f t="shared" si="120"/>
        <v>0</v>
      </c>
      <c r="BJ53" s="217">
        <f t="shared" si="121"/>
        <v>0</v>
      </c>
      <c r="BK53" s="218">
        <v>928.71</v>
      </c>
    </row>
    <row r="54" spans="1:63" x14ac:dyDescent="0.2">
      <c r="A54" s="215">
        <v>49</v>
      </c>
      <c r="B54" s="216">
        <f t="shared" si="61"/>
        <v>10</v>
      </c>
      <c r="C54" s="217">
        <f t="shared" si="62"/>
        <v>10</v>
      </c>
      <c r="D54" s="217">
        <f t="shared" si="63"/>
        <v>10</v>
      </c>
      <c r="E54" s="217">
        <f t="shared" si="64"/>
        <v>10</v>
      </c>
      <c r="F54" s="217">
        <f t="shared" si="65"/>
        <v>10</v>
      </c>
      <c r="G54" s="217">
        <f t="shared" si="66"/>
        <v>10</v>
      </c>
      <c r="H54" s="217">
        <f t="shared" si="67"/>
        <v>10</v>
      </c>
      <c r="I54" s="217">
        <f t="shared" si="68"/>
        <v>10</v>
      </c>
      <c r="J54" s="217">
        <f t="shared" si="69"/>
        <v>10</v>
      </c>
      <c r="K54" s="217">
        <f t="shared" si="70"/>
        <v>10</v>
      </c>
      <c r="L54" s="217">
        <f t="shared" si="71"/>
        <v>10</v>
      </c>
      <c r="M54" s="217">
        <f t="shared" si="72"/>
        <v>10</v>
      </c>
      <c r="N54" s="217">
        <f t="shared" si="73"/>
        <v>10</v>
      </c>
      <c r="O54" s="217">
        <f t="shared" si="74"/>
        <v>10</v>
      </c>
      <c r="P54" s="217">
        <f t="shared" si="75"/>
        <v>10</v>
      </c>
      <c r="Q54" s="217">
        <f t="shared" si="76"/>
        <v>10</v>
      </c>
      <c r="R54" s="217">
        <f t="shared" si="77"/>
        <v>10</v>
      </c>
      <c r="S54" s="217">
        <f t="shared" si="78"/>
        <v>10</v>
      </c>
      <c r="T54" s="217">
        <f t="shared" si="79"/>
        <v>10</v>
      </c>
      <c r="U54" s="217">
        <f t="shared" si="80"/>
        <v>10</v>
      </c>
      <c r="V54" s="217">
        <f t="shared" si="81"/>
        <v>10</v>
      </c>
      <c r="W54" s="217">
        <f t="shared" si="82"/>
        <v>10</v>
      </c>
      <c r="X54" s="217">
        <f t="shared" si="83"/>
        <v>10</v>
      </c>
      <c r="Y54" s="217">
        <f t="shared" si="84"/>
        <v>10</v>
      </c>
      <c r="Z54" s="217">
        <f t="shared" si="85"/>
        <v>10</v>
      </c>
      <c r="AA54" s="217">
        <f t="shared" si="86"/>
        <v>10</v>
      </c>
      <c r="AB54" s="217">
        <f t="shared" si="87"/>
        <v>10</v>
      </c>
      <c r="AC54" s="217">
        <f t="shared" si="88"/>
        <v>10</v>
      </c>
      <c r="AD54" s="217">
        <f t="shared" si="89"/>
        <v>10</v>
      </c>
      <c r="AE54" s="217">
        <f t="shared" si="90"/>
        <v>10</v>
      </c>
      <c r="AF54" s="217">
        <f t="shared" si="91"/>
        <v>10</v>
      </c>
      <c r="AG54" s="217">
        <f t="shared" si="92"/>
        <v>10</v>
      </c>
      <c r="AH54" s="217">
        <f t="shared" si="93"/>
        <v>10</v>
      </c>
      <c r="AI54" s="217">
        <f t="shared" si="94"/>
        <v>10</v>
      </c>
      <c r="AJ54" s="217">
        <f t="shared" si="95"/>
        <v>10</v>
      </c>
      <c r="AK54" s="217">
        <f t="shared" si="96"/>
        <v>10</v>
      </c>
      <c r="AL54" s="217">
        <f t="shared" si="97"/>
        <v>10</v>
      </c>
      <c r="AM54" s="217">
        <f t="shared" si="98"/>
        <v>0</v>
      </c>
      <c r="AN54" s="217">
        <f t="shared" si="99"/>
        <v>0</v>
      </c>
      <c r="AO54" s="217">
        <f t="shared" si="100"/>
        <v>0</v>
      </c>
      <c r="AP54" s="217">
        <f t="shared" si="101"/>
        <v>0</v>
      </c>
      <c r="AQ54" s="217">
        <f t="shared" si="102"/>
        <v>0</v>
      </c>
      <c r="AR54" s="217">
        <f t="shared" si="103"/>
        <v>0</v>
      </c>
      <c r="AS54" s="217">
        <f t="shared" si="104"/>
        <v>0</v>
      </c>
      <c r="AT54" s="217">
        <f t="shared" si="105"/>
        <v>0</v>
      </c>
      <c r="AU54" s="217">
        <f t="shared" si="106"/>
        <v>0</v>
      </c>
      <c r="AV54" s="217">
        <f t="shared" si="107"/>
        <v>0</v>
      </c>
      <c r="AW54" s="217">
        <f t="shared" si="108"/>
        <v>0</v>
      </c>
      <c r="AX54" s="217">
        <f t="shared" si="109"/>
        <v>0</v>
      </c>
      <c r="AY54" s="217">
        <f t="shared" si="110"/>
        <v>0</v>
      </c>
      <c r="AZ54" s="217">
        <f t="shared" si="111"/>
        <v>0</v>
      </c>
      <c r="BA54" s="217">
        <f t="shared" si="112"/>
        <v>0</v>
      </c>
      <c r="BB54" s="217">
        <f t="shared" si="113"/>
        <v>0</v>
      </c>
      <c r="BC54" s="217">
        <f t="shared" si="114"/>
        <v>0</v>
      </c>
      <c r="BD54" s="217">
        <f t="shared" si="115"/>
        <v>0</v>
      </c>
      <c r="BE54" s="217">
        <f t="shared" si="116"/>
        <v>0</v>
      </c>
      <c r="BF54" s="217">
        <f t="shared" si="117"/>
        <v>0</v>
      </c>
      <c r="BG54" s="217">
        <f t="shared" si="118"/>
        <v>0</v>
      </c>
      <c r="BH54" s="217">
        <f t="shared" si="119"/>
        <v>0</v>
      </c>
      <c r="BI54" s="217">
        <f t="shared" si="120"/>
        <v>0</v>
      </c>
      <c r="BJ54" s="217">
        <f t="shared" si="121"/>
        <v>0</v>
      </c>
      <c r="BK54" s="218">
        <v>907.95</v>
      </c>
    </row>
    <row r="55" spans="1:63" x14ac:dyDescent="0.2">
      <c r="A55" s="215">
        <v>50</v>
      </c>
      <c r="B55" s="216">
        <f t="shared" si="61"/>
        <v>10</v>
      </c>
      <c r="C55" s="217">
        <f t="shared" si="62"/>
        <v>10</v>
      </c>
      <c r="D55" s="217">
        <f t="shared" si="63"/>
        <v>10</v>
      </c>
      <c r="E55" s="217">
        <f t="shared" si="64"/>
        <v>10</v>
      </c>
      <c r="F55" s="217">
        <f t="shared" si="65"/>
        <v>10</v>
      </c>
      <c r="G55" s="217">
        <f t="shared" si="66"/>
        <v>10</v>
      </c>
      <c r="H55" s="217">
        <f t="shared" si="67"/>
        <v>10</v>
      </c>
      <c r="I55" s="217">
        <f t="shared" si="68"/>
        <v>10</v>
      </c>
      <c r="J55" s="217">
        <f t="shared" si="69"/>
        <v>10</v>
      </c>
      <c r="K55" s="217">
        <f t="shared" si="70"/>
        <v>10</v>
      </c>
      <c r="L55" s="217">
        <f t="shared" si="71"/>
        <v>10</v>
      </c>
      <c r="M55" s="217">
        <f t="shared" si="72"/>
        <v>10</v>
      </c>
      <c r="N55" s="217">
        <f t="shared" si="73"/>
        <v>10</v>
      </c>
      <c r="O55" s="217">
        <f t="shared" si="74"/>
        <v>10</v>
      </c>
      <c r="P55" s="217">
        <f t="shared" si="75"/>
        <v>10</v>
      </c>
      <c r="Q55" s="217">
        <f t="shared" si="76"/>
        <v>10</v>
      </c>
      <c r="R55" s="217">
        <f t="shared" si="77"/>
        <v>10</v>
      </c>
      <c r="S55" s="217">
        <f t="shared" si="78"/>
        <v>10</v>
      </c>
      <c r="T55" s="217">
        <f t="shared" si="79"/>
        <v>10</v>
      </c>
      <c r="U55" s="217">
        <f t="shared" si="80"/>
        <v>10</v>
      </c>
      <c r="V55" s="217">
        <f t="shared" si="81"/>
        <v>10</v>
      </c>
      <c r="W55" s="217">
        <f t="shared" si="82"/>
        <v>10</v>
      </c>
      <c r="X55" s="217">
        <f t="shared" si="83"/>
        <v>10</v>
      </c>
      <c r="Y55" s="217">
        <f t="shared" si="84"/>
        <v>10</v>
      </c>
      <c r="Z55" s="217">
        <f t="shared" si="85"/>
        <v>10</v>
      </c>
      <c r="AA55" s="217">
        <f t="shared" si="86"/>
        <v>10</v>
      </c>
      <c r="AB55" s="217">
        <f t="shared" si="87"/>
        <v>10</v>
      </c>
      <c r="AC55" s="217">
        <f t="shared" si="88"/>
        <v>10</v>
      </c>
      <c r="AD55" s="217">
        <f t="shared" si="89"/>
        <v>10</v>
      </c>
      <c r="AE55" s="217">
        <f t="shared" si="90"/>
        <v>10</v>
      </c>
      <c r="AF55" s="217">
        <f t="shared" si="91"/>
        <v>10</v>
      </c>
      <c r="AG55" s="217">
        <f t="shared" si="92"/>
        <v>10</v>
      </c>
      <c r="AH55" s="217">
        <f t="shared" si="93"/>
        <v>10</v>
      </c>
      <c r="AI55" s="217">
        <f t="shared" si="94"/>
        <v>10</v>
      </c>
      <c r="AJ55" s="217">
        <f t="shared" si="95"/>
        <v>10</v>
      </c>
      <c r="AK55" s="217">
        <f t="shared" si="96"/>
        <v>10</v>
      </c>
      <c r="AL55" s="217">
        <f t="shared" si="97"/>
        <v>0</v>
      </c>
      <c r="AM55" s="217">
        <f t="shared" si="98"/>
        <v>0</v>
      </c>
      <c r="AN55" s="217">
        <f t="shared" si="99"/>
        <v>0</v>
      </c>
      <c r="AO55" s="217">
        <f t="shared" si="100"/>
        <v>0</v>
      </c>
      <c r="AP55" s="217">
        <f t="shared" si="101"/>
        <v>0</v>
      </c>
      <c r="AQ55" s="217">
        <f t="shared" si="102"/>
        <v>0</v>
      </c>
      <c r="AR55" s="217">
        <f t="shared" si="103"/>
        <v>0</v>
      </c>
      <c r="AS55" s="217">
        <f t="shared" si="104"/>
        <v>0</v>
      </c>
      <c r="AT55" s="217">
        <f t="shared" si="105"/>
        <v>0</v>
      </c>
      <c r="AU55" s="217">
        <f t="shared" si="106"/>
        <v>0</v>
      </c>
      <c r="AV55" s="217">
        <f t="shared" si="107"/>
        <v>0</v>
      </c>
      <c r="AW55" s="217">
        <f t="shared" si="108"/>
        <v>0</v>
      </c>
      <c r="AX55" s="217">
        <f t="shared" si="109"/>
        <v>0</v>
      </c>
      <c r="AY55" s="217">
        <f t="shared" si="110"/>
        <v>0</v>
      </c>
      <c r="AZ55" s="217">
        <f t="shared" si="111"/>
        <v>0</v>
      </c>
      <c r="BA55" s="217">
        <f t="shared" si="112"/>
        <v>0</v>
      </c>
      <c r="BB55" s="217">
        <f t="shared" si="113"/>
        <v>0</v>
      </c>
      <c r="BC55" s="217">
        <f t="shared" si="114"/>
        <v>0</v>
      </c>
      <c r="BD55" s="217">
        <f t="shared" si="115"/>
        <v>0</v>
      </c>
      <c r="BE55" s="217">
        <f t="shared" si="116"/>
        <v>0</v>
      </c>
      <c r="BF55" s="217">
        <f t="shared" si="117"/>
        <v>0</v>
      </c>
      <c r="BG55" s="217">
        <f t="shared" si="118"/>
        <v>0</v>
      </c>
      <c r="BH55" s="217">
        <f t="shared" si="119"/>
        <v>0</v>
      </c>
      <c r="BI55" s="217">
        <f t="shared" si="120"/>
        <v>0</v>
      </c>
      <c r="BJ55" s="217">
        <f t="shared" si="121"/>
        <v>0</v>
      </c>
      <c r="BK55" s="218">
        <v>886.71</v>
      </c>
    </row>
    <row r="56" spans="1:63" x14ac:dyDescent="0.2">
      <c r="A56" s="215">
        <v>51</v>
      </c>
      <c r="B56" s="216">
        <f t="shared" si="61"/>
        <v>10</v>
      </c>
      <c r="C56" s="217">
        <f t="shared" si="62"/>
        <v>10</v>
      </c>
      <c r="D56" s="217">
        <f t="shared" si="63"/>
        <v>10</v>
      </c>
      <c r="E56" s="217">
        <f t="shared" si="64"/>
        <v>10</v>
      </c>
      <c r="F56" s="217">
        <f t="shared" si="65"/>
        <v>10</v>
      </c>
      <c r="G56" s="217">
        <f t="shared" si="66"/>
        <v>10</v>
      </c>
      <c r="H56" s="217">
        <f t="shared" si="67"/>
        <v>10</v>
      </c>
      <c r="I56" s="217">
        <f t="shared" si="68"/>
        <v>10</v>
      </c>
      <c r="J56" s="217">
        <f t="shared" si="69"/>
        <v>10</v>
      </c>
      <c r="K56" s="217">
        <f t="shared" si="70"/>
        <v>10</v>
      </c>
      <c r="L56" s="217">
        <f t="shared" si="71"/>
        <v>10</v>
      </c>
      <c r="M56" s="217">
        <f t="shared" si="72"/>
        <v>10</v>
      </c>
      <c r="N56" s="217">
        <f t="shared" si="73"/>
        <v>10</v>
      </c>
      <c r="O56" s="217">
        <f t="shared" si="74"/>
        <v>10</v>
      </c>
      <c r="P56" s="217">
        <f t="shared" si="75"/>
        <v>10</v>
      </c>
      <c r="Q56" s="217">
        <f t="shared" si="76"/>
        <v>10</v>
      </c>
      <c r="R56" s="217">
        <f t="shared" si="77"/>
        <v>10</v>
      </c>
      <c r="S56" s="217">
        <f t="shared" si="78"/>
        <v>10</v>
      </c>
      <c r="T56" s="217">
        <f t="shared" si="79"/>
        <v>10</v>
      </c>
      <c r="U56" s="217">
        <f t="shared" si="80"/>
        <v>10</v>
      </c>
      <c r="V56" s="217">
        <f t="shared" si="81"/>
        <v>10</v>
      </c>
      <c r="W56" s="217">
        <f t="shared" si="82"/>
        <v>10</v>
      </c>
      <c r="X56" s="217">
        <f t="shared" si="83"/>
        <v>10</v>
      </c>
      <c r="Y56" s="217">
        <f t="shared" si="84"/>
        <v>10</v>
      </c>
      <c r="Z56" s="217">
        <f t="shared" si="85"/>
        <v>10</v>
      </c>
      <c r="AA56" s="217">
        <f t="shared" si="86"/>
        <v>10</v>
      </c>
      <c r="AB56" s="217">
        <f t="shared" si="87"/>
        <v>10</v>
      </c>
      <c r="AC56" s="217">
        <f t="shared" si="88"/>
        <v>10</v>
      </c>
      <c r="AD56" s="217">
        <f t="shared" si="89"/>
        <v>10</v>
      </c>
      <c r="AE56" s="217">
        <f t="shared" si="90"/>
        <v>10</v>
      </c>
      <c r="AF56" s="217">
        <f t="shared" si="91"/>
        <v>10</v>
      </c>
      <c r="AG56" s="217">
        <f t="shared" si="92"/>
        <v>10</v>
      </c>
      <c r="AH56" s="217">
        <f t="shared" si="93"/>
        <v>10</v>
      </c>
      <c r="AI56" s="217">
        <f t="shared" si="94"/>
        <v>10</v>
      </c>
      <c r="AJ56" s="217">
        <f t="shared" si="95"/>
        <v>10</v>
      </c>
      <c r="AK56" s="217">
        <f t="shared" si="96"/>
        <v>0</v>
      </c>
      <c r="AL56" s="217">
        <f t="shared" si="97"/>
        <v>0</v>
      </c>
      <c r="AM56" s="217">
        <f t="shared" si="98"/>
        <v>0</v>
      </c>
      <c r="AN56" s="217">
        <f t="shared" si="99"/>
        <v>0</v>
      </c>
      <c r="AO56" s="217">
        <f t="shared" si="100"/>
        <v>0</v>
      </c>
      <c r="AP56" s="217">
        <f t="shared" si="101"/>
        <v>0</v>
      </c>
      <c r="AQ56" s="217">
        <f t="shared" si="102"/>
        <v>0</v>
      </c>
      <c r="AR56" s="217">
        <f t="shared" si="103"/>
        <v>0</v>
      </c>
      <c r="AS56" s="217">
        <f t="shared" si="104"/>
        <v>0</v>
      </c>
      <c r="AT56" s="217">
        <f t="shared" si="105"/>
        <v>0</v>
      </c>
      <c r="AU56" s="217">
        <f t="shared" si="106"/>
        <v>0</v>
      </c>
      <c r="AV56" s="217">
        <f t="shared" si="107"/>
        <v>0</v>
      </c>
      <c r="AW56" s="217">
        <f t="shared" si="108"/>
        <v>0</v>
      </c>
      <c r="AX56" s="217">
        <f t="shared" si="109"/>
        <v>0</v>
      </c>
      <c r="AY56" s="217">
        <f t="shared" si="110"/>
        <v>0</v>
      </c>
      <c r="AZ56" s="217">
        <f t="shared" si="111"/>
        <v>0</v>
      </c>
      <c r="BA56" s="217">
        <f t="shared" si="112"/>
        <v>0</v>
      </c>
      <c r="BB56" s="217">
        <f t="shared" si="113"/>
        <v>0</v>
      </c>
      <c r="BC56" s="217">
        <f t="shared" si="114"/>
        <v>0</v>
      </c>
      <c r="BD56" s="217">
        <f t="shared" si="115"/>
        <v>0</v>
      </c>
      <c r="BE56" s="217">
        <f t="shared" si="116"/>
        <v>0</v>
      </c>
      <c r="BF56" s="217">
        <f t="shared" si="117"/>
        <v>0</v>
      </c>
      <c r="BG56" s="217">
        <f t="shared" si="118"/>
        <v>0</v>
      </c>
      <c r="BH56" s="217">
        <f t="shared" si="119"/>
        <v>0</v>
      </c>
      <c r="BI56" s="217">
        <f t="shared" si="120"/>
        <v>0</v>
      </c>
      <c r="BJ56" s="217">
        <f t="shared" si="121"/>
        <v>0</v>
      </c>
      <c r="BK56" s="218">
        <v>865.46</v>
      </c>
    </row>
    <row r="57" spans="1:63" x14ac:dyDescent="0.2">
      <c r="A57" s="215">
        <v>52</v>
      </c>
      <c r="B57" s="216">
        <f t="shared" si="61"/>
        <v>10</v>
      </c>
      <c r="C57" s="217">
        <f t="shared" si="62"/>
        <v>10</v>
      </c>
      <c r="D57" s="217">
        <f t="shared" si="63"/>
        <v>10</v>
      </c>
      <c r="E57" s="217">
        <f t="shared" si="64"/>
        <v>10</v>
      </c>
      <c r="F57" s="217">
        <f t="shared" si="65"/>
        <v>10</v>
      </c>
      <c r="G57" s="217">
        <f t="shared" si="66"/>
        <v>10</v>
      </c>
      <c r="H57" s="217">
        <f t="shared" si="67"/>
        <v>10</v>
      </c>
      <c r="I57" s="217">
        <f t="shared" si="68"/>
        <v>10</v>
      </c>
      <c r="J57" s="217">
        <f t="shared" si="69"/>
        <v>10</v>
      </c>
      <c r="K57" s="217">
        <f t="shared" si="70"/>
        <v>10</v>
      </c>
      <c r="L57" s="217">
        <f t="shared" si="71"/>
        <v>10</v>
      </c>
      <c r="M57" s="217">
        <f t="shared" si="72"/>
        <v>10</v>
      </c>
      <c r="N57" s="217">
        <f t="shared" si="73"/>
        <v>10</v>
      </c>
      <c r="O57" s="217">
        <f t="shared" si="74"/>
        <v>10</v>
      </c>
      <c r="P57" s="217">
        <f t="shared" si="75"/>
        <v>10</v>
      </c>
      <c r="Q57" s="217">
        <f t="shared" si="76"/>
        <v>10</v>
      </c>
      <c r="R57" s="217">
        <f t="shared" si="77"/>
        <v>10</v>
      </c>
      <c r="S57" s="217">
        <f t="shared" si="78"/>
        <v>10</v>
      </c>
      <c r="T57" s="217">
        <f t="shared" si="79"/>
        <v>10</v>
      </c>
      <c r="U57" s="217">
        <f t="shared" si="80"/>
        <v>10</v>
      </c>
      <c r="V57" s="217">
        <f t="shared" si="81"/>
        <v>10</v>
      </c>
      <c r="W57" s="217">
        <f t="shared" si="82"/>
        <v>10</v>
      </c>
      <c r="X57" s="217">
        <f t="shared" si="83"/>
        <v>10</v>
      </c>
      <c r="Y57" s="217">
        <f t="shared" si="84"/>
        <v>10</v>
      </c>
      <c r="Z57" s="217">
        <f t="shared" si="85"/>
        <v>10</v>
      </c>
      <c r="AA57" s="217">
        <f t="shared" si="86"/>
        <v>10</v>
      </c>
      <c r="AB57" s="217">
        <f t="shared" si="87"/>
        <v>10</v>
      </c>
      <c r="AC57" s="217">
        <f t="shared" si="88"/>
        <v>10</v>
      </c>
      <c r="AD57" s="217">
        <f t="shared" si="89"/>
        <v>10</v>
      </c>
      <c r="AE57" s="217">
        <f t="shared" si="90"/>
        <v>10</v>
      </c>
      <c r="AF57" s="217">
        <f t="shared" si="91"/>
        <v>10</v>
      </c>
      <c r="AG57" s="217">
        <f t="shared" si="92"/>
        <v>10</v>
      </c>
      <c r="AH57" s="217">
        <f t="shared" si="93"/>
        <v>10</v>
      </c>
      <c r="AI57" s="217">
        <f t="shared" si="94"/>
        <v>10</v>
      </c>
      <c r="AJ57" s="217">
        <f t="shared" si="95"/>
        <v>0</v>
      </c>
      <c r="AK57" s="217">
        <f t="shared" si="96"/>
        <v>0</v>
      </c>
      <c r="AL57" s="217">
        <f t="shared" si="97"/>
        <v>0</v>
      </c>
      <c r="AM57" s="217">
        <f t="shared" si="98"/>
        <v>0</v>
      </c>
      <c r="AN57" s="217">
        <f t="shared" si="99"/>
        <v>0</v>
      </c>
      <c r="AO57" s="217">
        <f t="shared" si="100"/>
        <v>0</v>
      </c>
      <c r="AP57" s="217">
        <f t="shared" si="101"/>
        <v>0</v>
      </c>
      <c r="AQ57" s="217">
        <f t="shared" si="102"/>
        <v>0</v>
      </c>
      <c r="AR57" s="217">
        <f t="shared" si="103"/>
        <v>0</v>
      </c>
      <c r="AS57" s="217">
        <f t="shared" si="104"/>
        <v>0</v>
      </c>
      <c r="AT57" s="217">
        <f t="shared" si="105"/>
        <v>0</v>
      </c>
      <c r="AU57" s="217">
        <f t="shared" si="106"/>
        <v>0</v>
      </c>
      <c r="AV57" s="217">
        <f t="shared" si="107"/>
        <v>0</v>
      </c>
      <c r="AW57" s="217">
        <f t="shared" si="108"/>
        <v>0</v>
      </c>
      <c r="AX57" s="217">
        <f t="shared" si="109"/>
        <v>0</v>
      </c>
      <c r="AY57" s="217">
        <f t="shared" si="110"/>
        <v>0</v>
      </c>
      <c r="AZ57" s="217">
        <f t="shared" si="111"/>
        <v>0</v>
      </c>
      <c r="BA57" s="217">
        <f t="shared" si="112"/>
        <v>0</v>
      </c>
      <c r="BB57" s="217">
        <f t="shared" si="113"/>
        <v>0</v>
      </c>
      <c r="BC57" s="217">
        <f t="shared" si="114"/>
        <v>0</v>
      </c>
      <c r="BD57" s="217">
        <f t="shared" si="115"/>
        <v>0</v>
      </c>
      <c r="BE57" s="217">
        <f t="shared" si="116"/>
        <v>0</v>
      </c>
      <c r="BF57" s="217">
        <f t="shared" si="117"/>
        <v>0</v>
      </c>
      <c r="BG57" s="217">
        <f t="shared" si="118"/>
        <v>0</v>
      </c>
      <c r="BH57" s="217">
        <f t="shared" si="119"/>
        <v>0</v>
      </c>
      <c r="BI57" s="217">
        <f t="shared" si="120"/>
        <v>0</v>
      </c>
      <c r="BJ57" s="217">
        <f t="shared" si="121"/>
        <v>0</v>
      </c>
      <c r="BK57" s="218">
        <v>844.04</v>
      </c>
    </row>
    <row r="58" spans="1:63" x14ac:dyDescent="0.2">
      <c r="A58" s="215">
        <v>53</v>
      </c>
      <c r="B58" s="216">
        <f t="shared" si="61"/>
        <v>10</v>
      </c>
      <c r="C58" s="217">
        <f t="shared" si="62"/>
        <v>10</v>
      </c>
      <c r="D58" s="217">
        <f t="shared" si="63"/>
        <v>10</v>
      </c>
      <c r="E58" s="217">
        <f t="shared" si="64"/>
        <v>10</v>
      </c>
      <c r="F58" s="217">
        <f t="shared" si="65"/>
        <v>10</v>
      </c>
      <c r="G58" s="217">
        <f t="shared" si="66"/>
        <v>10</v>
      </c>
      <c r="H58" s="217">
        <f t="shared" si="67"/>
        <v>10</v>
      </c>
      <c r="I58" s="217">
        <f t="shared" si="68"/>
        <v>10</v>
      </c>
      <c r="J58" s="217">
        <f t="shared" si="69"/>
        <v>10</v>
      </c>
      <c r="K58" s="217">
        <f t="shared" si="70"/>
        <v>10</v>
      </c>
      <c r="L58" s="217">
        <f t="shared" si="71"/>
        <v>10</v>
      </c>
      <c r="M58" s="217">
        <f t="shared" si="72"/>
        <v>10</v>
      </c>
      <c r="N58" s="217">
        <f t="shared" si="73"/>
        <v>10</v>
      </c>
      <c r="O58" s="217">
        <f t="shared" si="74"/>
        <v>10</v>
      </c>
      <c r="P58" s="217">
        <f t="shared" si="75"/>
        <v>10</v>
      </c>
      <c r="Q58" s="217">
        <f t="shared" si="76"/>
        <v>10</v>
      </c>
      <c r="R58" s="217">
        <f t="shared" si="77"/>
        <v>10</v>
      </c>
      <c r="S58" s="217">
        <f t="shared" si="78"/>
        <v>10</v>
      </c>
      <c r="T58" s="217">
        <f t="shared" si="79"/>
        <v>10</v>
      </c>
      <c r="U58" s="217">
        <f t="shared" si="80"/>
        <v>10</v>
      </c>
      <c r="V58" s="217">
        <f t="shared" si="81"/>
        <v>10</v>
      </c>
      <c r="W58" s="217">
        <f t="shared" si="82"/>
        <v>10</v>
      </c>
      <c r="X58" s="217">
        <f t="shared" si="83"/>
        <v>10</v>
      </c>
      <c r="Y58" s="217">
        <f t="shared" si="84"/>
        <v>10</v>
      </c>
      <c r="Z58" s="217">
        <f t="shared" si="85"/>
        <v>10</v>
      </c>
      <c r="AA58" s="217">
        <f t="shared" si="86"/>
        <v>10</v>
      </c>
      <c r="AB58" s="217">
        <f t="shared" si="87"/>
        <v>10</v>
      </c>
      <c r="AC58" s="217">
        <f t="shared" si="88"/>
        <v>10</v>
      </c>
      <c r="AD58" s="217">
        <f t="shared" si="89"/>
        <v>10</v>
      </c>
      <c r="AE58" s="217">
        <f t="shared" si="90"/>
        <v>10</v>
      </c>
      <c r="AF58" s="217">
        <f t="shared" si="91"/>
        <v>10</v>
      </c>
      <c r="AG58" s="217">
        <f t="shared" si="92"/>
        <v>10</v>
      </c>
      <c r="AH58" s="217">
        <f t="shared" si="93"/>
        <v>10</v>
      </c>
      <c r="AI58" s="217">
        <f t="shared" si="94"/>
        <v>0</v>
      </c>
      <c r="AJ58" s="217">
        <f t="shared" si="95"/>
        <v>0</v>
      </c>
      <c r="AK58" s="217">
        <f t="shared" si="96"/>
        <v>0</v>
      </c>
      <c r="AL58" s="217">
        <f t="shared" si="97"/>
        <v>0</v>
      </c>
      <c r="AM58" s="217">
        <f t="shared" si="98"/>
        <v>0</v>
      </c>
      <c r="AN58" s="217">
        <f t="shared" si="99"/>
        <v>0</v>
      </c>
      <c r="AO58" s="217">
        <f t="shared" si="100"/>
        <v>0</v>
      </c>
      <c r="AP58" s="217">
        <f t="shared" si="101"/>
        <v>0</v>
      </c>
      <c r="AQ58" s="217">
        <f t="shared" si="102"/>
        <v>0</v>
      </c>
      <c r="AR58" s="217">
        <f t="shared" si="103"/>
        <v>0</v>
      </c>
      <c r="AS58" s="217">
        <f t="shared" si="104"/>
        <v>0</v>
      </c>
      <c r="AT58" s="217">
        <f t="shared" si="105"/>
        <v>0</v>
      </c>
      <c r="AU58" s="217">
        <f t="shared" si="106"/>
        <v>0</v>
      </c>
      <c r="AV58" s="217">
        <f t="shared" si="107"/>
        <v>0</v>
      </c>
      <c r="AW58" s="217">
        <f t="shared" si="108"/>
        <v>0</v>
      </c>
      <c r="AX58" s="217">
        <f t="shared" si="109"/>
        <v>0</v>
      </c>
      <c r="AY58" s="217">
        <f t="shared" si="110"/>
        <v>0</v>
      </c>
      <c r="AZ58" s="217">
        <f t="shared" si="111"/>
        <v>0</v>
      </c>
      <c r="BA58" s="217">
        <f t="shared" si="112"/>
        <v>0</v>
      </c>
      <c r="BB58" s="217">
        <f t="shared" si="113"/>
        <v>0</v>
      </c>
      <c r="BC58" s="217">
        <f t="shared" si="114"/>
        <v>0</v>
      </c>
      <c r="BD58" s="217">
        <f t="shared" si="115"/>
        <v>0</v>
      </c>
      <c r="BE58" s="217">
        <f t="shared" si="116"/>
        <v>0</v>
      </c>
      <c r="BF58" s="217">
        <f t="shared" si="117"/>
        <v>0</v>
      </c>
      <c r="BG58" s="217">
        <f t="shared" si="118"/>
        <v>0</v>
      </c>
      <c r="BH58" s="217">
        <f t="shared" si="119"/>
        <v>0</v>
      </c>
      <c r="BI58" s="217">
        <f t="shared" si="120"/>
        <v>0</v>
      </c>
      <c r="BJ58" s="217">
        <f t="shared" si="121"/>
        <v>0</v>
      </c>
      <c r="BK58" s="218">
        <v>822.45</v>
      </c>
    </row>
    <row r="59" spans="1:63" x14ac:dyDescent="0.2">
      <c r="A59" s="215">
        <v>54</v>
      </c>
      <c r="B59" s="216">
        <f t="shared" si="61"/>
        <v>10</v>
      </c>
      <c r="C59" s="217">
        <f t="shared" si="62"/>
        <v>10</v>
      </c>
      <c r="D59" s="217">
        <f t="shared" si="63"/>
        <v>10</v>
      </c>
      <c r="E59" s="217">
        <f t="shared" si="64"/>
        <v>10</v>
      </c>
      <c r="F59" s="217">
        <f t="shared" si="65"/>
        <v>10</v>
      </c>
      <c r="G59" s="217">
        <f t="shared" si="66"/>
        <v>10</v>
      </c>
      <c r="H59" s="217">
        <f t="shared" si="67"/>
        <v>10</v>
      </c>
      <c r="I59" s="217">
        <f t="shared" si="68"/>
        <v>10</v>
      </c>
      <c r="J59" s="217">
        <f t="shared" si="69"/>
        <v>10</v>
      </c>
      <c r="K59" s="217">
        <f t="shared" si="70"/>
        <v>10</v>
      </c>
      <c r="L59" s="217">
        <f t="shared" si="71"/>
        <v>10</v>
      </c>
      <c r="M59" s="217">
        <f t="shared" si="72"/>
        <v>10</v>
      </c>
      <c r="N59" s="217">
        <f t="shared" si="73"/>
        <v>10</v>
      </c>
      <c r="O59" s="217">
        <f t="shared" si="74"/>
        <v>10</v>
      </c>
      <c r="P59" s="217">
        <f t="shared" si="75"/>
        <v>10</v>
      </c>
      <c r="Q59" s="217">
        <f t="shared" si="76"/>
        <v>10</v>
      </c>
      <c r="R59" s="217">
        <f t="shared" si="77"/>
        <v>10</v>
      </c>
      <c r="S59" s="217">
        <f t="shared" si="78"/>
        <v>10</v>
      </c>
      <c r="T59" s="217">
        <f t="shared" si="79"/>
        <v>10</v>
      </c>
      <c r="U59" s="217">
        <f t="shared" si="80"/>
        <v>10</v>
      </c>
      <c r="V59" s="217">
        <f t="shared" si="81"/>
        <v>10</v>
      </c>
      <c r="W59" s="217">
        <f t="shared" si="82"/>
        <v>10</v>
      </c>
      <c r="X59" s="217">
        <f t="shared" si="83"/>
        <v>10</v>
      </c>
      <c r="Y59" s="217">
        <f t="shared" si="84"/>
        <v>10</v>
      </c>
      <c r="Z59" s="217">
        <f t="shared" si="85"/>
        <v>10</v>
      </c>
      <c r="AA59" s="217">
        <f t="shared" si="86"/>
        <v>10</v>
      </c>
      <c r="AB59" s="217">
        <f t="shared" si="87"/>
        <v>10</v>
      </c>
      <c r="AC59" s="217">
        <f t="shared" si="88"/>
        <v>10</v>
      </c>
      <c r="AD59" s="217">
        <f t="shared" si="89"/>
        <v>10</v>
      </c>
      <c r="AE59" s="217">
        <f t="shared" si="90"/>
        <v>10</v>
      </c>
      <c r="AF59" s="217">
        <f t="shared" si="91"/>
        <v>10</v>
      </c>
      <c r="AG59" s="217">
        <f t="shared" si="92"/>
        <v>10</v>
      </c>
      <c r="AH59" s="217">
        <f t="shared" si="93"/>
        <v>0</v>
      </c>
      <c r="AI59" s="217">
        <f t="shared" si="94"/>
        <v>0</v>
      </c>
      <c r="AJ59" s="217">
        <f t="shared" si="95"/>
        <v>0</v>
      </c>
      <c r="AK59" s="217">
        <f t="shared" si="96"/>
        <v>0</v>
      </c>
      <c r="AL59" s="217">
        <f t="shared" si="97"/>
        <v>0</v>
      </c>
      <c r="AM59" s="217">
        <f t="shared" si="98"/>
        <v>0</v>
      </c>
      <c r="AN59" s="217">
        <f t="shared" si="99"/>
        <v>0</v>
      </c>
      <c r="AO59" s="217">
        <f t="shared" si="100"/>
        <v>0</v>
      </c>
      <c r="AP59" s="217">
        <f t="shared" si="101"/>
        <v>0</v>
      </c>
      <c r="AQ59" s="217">
        <f t="shared" si="102"/>
        <v>0</v>
      </c>
      <c r="AR59" s="217">
        <f t="shared" si="103"/>
        <v>0</v>
      </c>
      <c r="AS59" s="217">
        <f t="shared" si="104"/>
        <v>0</v>
      </c>
      <c r="AT59" s="217">
        <f t="shared" si="105"/>
        <v>0</v>
      </c>
      <c r="AU59" s="217">
        <f t="shared" si="106"/>
        <v>0</v>
      </c>
      <c r="AV59" s="217">
        <f t="shared" si="107"/>
        <v>0</v>
      </c>
      <c r="AW59" s="217">
        <f t="shared" si="108"/>
        <v>0</v>
      </c>
      <c r="AX59" s="217">
        <f t="shared" si="109"/>
        <v>0</v>
      </c>
      <c r="AY59" s="217">
        <f t="shared" si="110"/>
        <v>0</v>
      </c>
      <c r="AZ59" s="217">
        <f t="shared" si="111"/>
        <v>0</v>
      </c>
      <c r="BA59" s="217">
        <f t="shared" si="112"/>
        <v>0</v>
      </c>
      <c r="BB59" s="217">
        <f t="shared" si="113"/>
        <v>0</v>
      </c>
      <c r="BC59" s="217">
        <f t="shared" si="114"/>
        <v>0</v>
      </c>
      <c r="BD59" s="217">
        <f t="shared" si="115"/>
        <v>0</v>
      </c>
      <c r="BE59" s="217">
        <f t="shared" si="116"/>
        <v>0</v>
      </c>
      <c r="BF59" s="217">
        <f t="shared" si="117"/>
        <v>0</v>
      </c>
      <c r="BG59" s="217">
        <f t="shared" si="118"/>
        <v>0</v>
      </c>
      <c r="BH59" s="217">
        <f t="shared" si="119"/>
        <v>0</v>
      </c>
      <c r="BI59" s="217">
        <f t="shared" si="120"/>
        <v>0</v>
      </c>
      <c r="BJ59" s="217">
        <f t="shared" si="121"/>
        <v>0</v>
      </c>
      <c r="BK59" s="218">
        <v>800.69</v>
      </c>
    </row>
    <row r="60" spans="1:63" x14ac:dyDescent="0.2">
      <c r="A60" s="215">
        <v>55</v>
      </c>
      <c r="B60" s="216">
        <f t="shared" si="61"/>
        <v>10</v>
      </c>
      <c r="C60" s="217">
        <f t="shared" si="62"/>
        <v>10</v>
      </c>
      <c r="D60" s="217">
        <f t="shared" si="63"/>
        <v>10</v>
      </c>
      <c r="E60" s="217">
        <f t="shared" si="64"/>
        <v>10</v>
      </c>
      <c r="F60" s="217">
        <f t="shared" si="65"/>
        <v>10</v>
      </c>
      <c r="G60" s="217">
        <f t="shared" si="66"/>
        <v>10</v>
      </c>
      <c r="H60" s="217">
        <f t="shared" si="67"/>
        <v>10</v>
      </c>
      <c r="I60" s="217">
        <f t="shared" si="68"/>
        <v>10</v>
      </c>
      <c r="J60" s="217">
        <f t="shared" si="69"/>
        <v>10</v>
      </c>
      <c r="K60" s="217">
        <f t="shared" si="70"/>
        <v>10</v>
      </c>
      <c r="L60" s="217">
        <f t="shared" si="71"/>
        <v>10</v>
      </c>
      <c r="M60" s="217">
        <f t="shared" si="72"/>
        <v>10</v>
      </c>
      <c r="N60" s="217">
        <f t="shared" si="73"/>
        <v>10</v>
      </c>
      <c r="O60" s="217">
        <f t="shared" si="74"/>
        <v>10</v>
      </c>
      <c r="P60" s="217">
        <f t="shared" si="75"/>
        <v>10</v>
      </c>
      <c r="Q60" s="217">
        <f t="shared" si="76"/>
        <v>10</v>
      </c>
      <c r="R60" s="217">
        <f t="shared" si="77"/>
        <v>10</v>
      </c>
      <c r="S60" s="217">
        <f t="shared" si="78"/>
        <v>10</v>
      </c>
      <c r="T60" s="217">
        <f t="shared" si="79"/>
        <v>10</v>
      </c>
      <c r="U60" s="217">
        <f t="shared" si="80"/>
        <v>10</v>
      </c>
      <c r="V60" s="217">
        <f t="shared" si="81"/>
        <v>10</v>
      </c>
      <c r="W60" s="217">
        <f t="shared" si="82"/>
        <v>10</v>
      </c>
      <c r="X60" s="217">
        <f t="shared" si="83"/>
        <v>10</v>
      </c>
      <c r="Y60" s="217">
        <f t="shared" si="84"/>
        <v>10</v>
      </c>
      <c r="Z60" s="217">
        <f t="shared" si="85"/>
        <v>10</v>
      </c>
      <c r="AA60" s="217">
        <f t="shared" si="86"/>
        <v>10</v>
      </c>
      <c r="AB60" s="217">
        <f t="shared" si="87"/>
        <v>10</v>
      </c>
      <c r="AC60" s="217">
        <f t="shared" si="88"/>
        <v>10</v>
      </c>
      <c r="AD60" s="217">
        <f t="shared" si="89"/>
        <v>10</v>
      </c>
      <c r="AE60" s="217">
        <f t="shared" si="90"/>
        <v>10</v>
      </c>
      <c r="AF60" s="217">
        <f t="shared" si="91"/>
        <v>10</v>
      </c>
      <c r="AG60" s="217">
        <f t="shared" si="92"/>
        <v>0</v>
      </c>
      <c r="AH60" s="217">
        <f t="shared" si="93"/>
        <v>0</v>
      </c>
      <c r="AI60" s="217">
        <f t="shared" si="94"/>
        <v>0</v>
      </c>
      <c r="AJ60" s="217">
        <f t="shared" si="95"/>
        <v>0</v>
      </c>
      <c r="AK60" s="217">
        <f t="shared" si="96"/>
        <v>0</v>
      </c>
      <c r="AL60" s="217">
        <f t="shared" si="97"/>
        <v>0</v>
      </c>
      <c r="AM60" s="217">
        <f t="shared" si="98"/>
        <v>0</v>
      </c>
      <c r="AN60" s="217">
        <f t="shared" si="99"/>
        <v>0</v>
      </c>
      <c r="AO60" s="217">
        <f t="shared" si="100"/>
        <v>0</v>
      </c>
      <c r="AP60" s="217">
        <f t="shared" si="101"/>
        <v>0</v>
      </c>
      <c r="AQ60" s="217">
        <f t="shared" si="102"/>
        <v>0</v>
      </c>
      <c r="AR60" s="217">
        <f t="shared" si="103"/>
        <v>0</v>
      </c>
      <c r="AS60" s="217">
        <f t="shared" si="104"/>
        <v>0</v>
      </c>
      <c r="AT60" s="217">
        <f t="shared" si="105"/>
        <v>0</v>
      </c>
      <c r="AU60" s="217">
        <f t="shared" si="106"/>
        <v>0</v>
      </c>
      <c r="AV60" s="217">
        <f t="shared" si="107"/>
        <v>0</v>
      </c>
      <c r="AW60" s="217">
        <f t="shared" si="108"/>
        <v>0</v>
      </c>
      <c r="AX60" s="217">
        <f t="shared" si="109"/>
        <v>0</v>
      </c>
      <c r="AY60" s="217">
        <f t="shared" si="110"/>
        <v>0</v>
      </c>
      <c r="AZ60" s="217">
        <f t="shared" si="111"/>
        <v>0</v>
      </c>
      <c r="BA60" s="217">
        <f t="shared" si="112"/>
        <v>0</v>
      </c>
      <c r="BB60" s="217">
        <f t="shared" si="113"/>
        <v>0</v>
      </c>
      <c r="BC60" s="217">
        <f t="shared" si="114"/>
        <v>0</v>
      </c>
      <c r="BD60" s="217">
        <f t="shared" si="115"/>
        <v>0</v>
      </c>
      <c r="BE60" s="217">
        <f t="shared" si="116"/>
        <v>0</v>
      </c>
      <c r="BF60" s="217">
        <f t="shared" si="117"/>
        <v>0</v>
      </c>
      <c r="BG60" s="217">
        <f t="shared" si="118"/>
        <v>0</v>
      </c>
      <c r="BH60" s="217">
        <f t="shared" si="119"/>
        <v>0</v>
      </c>
      <c r="BI60" s="217">
        <f t="shared" si="120"/>
        <v>0</v>
      </c>
      <c r="BJ60" s="217">
        <f t="shared" si="121"/>
        <v>0</v>
      </c>
      <c r="BK60" s="218">
        <v>778.76</v>
      </c>
    </row>
    <row r="61" spans="1:63" x14ac:dyDescent="0.2">
      <c r="A61" s="215">
        <v>56</v>
      </c>
      <c r="B61" s="216">
        <f t="shared" si="61"/>
        <v>10</v>
      </c>
      <c r="C61" s="217">
        <f t="shared" si="62"/>
        <v>10</v>
      </c>
      <c r="D61" s="217">
        <f t="shared" si="63"/>
        <v>10</v>
      </c>
      <c r="E61" s="217">
        <f t="shared" si="64"/>
        <v>10</v>
      </c>
      <c r="F61" s="217">
        <f t="shared" si="65"/>
        <v>10</v>
      </c>
      <c r="G61" s="217">
        <f t="shared" si="66"/>
        <v>10</v>
      </c>
      <c r="H61" s="217">
        <f t="shared" si="67"/>
        <v>10</v>
      </c>
      <c r="I61" s="217">
        <f t="shared" si="68"/>
        <v>10</v>
      </c>
      <c r="J61" s="217">
        <f t="shared" si="69"/>
        <v>10</v>
      </c>
      <c r="K61" s="217">
        <f t="shared" si="70"/>
        <v>10</v>
      </c>
      <c r="L61" s="217">
        <f t="shared" si="71"/>
        <v>10</v>
      </c>
      <c r="M61" s="217">
        <f t="shared" si="72"/>
        <v>10</v>
      </c>
      <c r="N61" s="217">
        <f t="shared" si="73"/>
        <v>10</v>
      </c>
      <c r="O61" s="217">
        <f t="shared" si="74"/>
        <v>10</v>
      </c>
      <c r="P61" s="217">
        <f t="shared" si="75"/>
        <v>10</v>
      </c>
      <c r="Q61" s="217">
        <f t="shared" si="76"/>
        <v>10</v>
      </c>
      <c r="R61" s="217">
        <f t="shared" si="77"/>
        <v>10</v>
      </c>
      <c r="S61" s="217">
        <f t="shared" si="78"/>
        <v>10</v>
      </c>
      <c r="T61" s="217">
        <f t="shared" si="79"/>
        <v>10</v>
      </c>
      <c r="U61" s="217">
        <f t="shared" si="80"/>
        <v>10</v>
      </c>
      <c r="V61" s="217">
        <f t="shared" si="81"/>
        <v>10</v>
      </c>
      <c r="W61" s="217">
        <f t="shared" si="82"/>
        <v>10</v>
      </c>
      <c r="X61" s="217">
        <f t="shared" si="83"/>
        <v>10</v>
      </c>
      <c r="Y61" s="217">
        <f t="shared" si="84"/>
        <v>10</v>
      </c>
      <c r="Z61" s="217">
        <f t="shared" si="85"/>
        <v>10</v>
      </c>
      <c r="AA61" s="217">
        <f t="shared" si="86"/>
        <v>10</v>
      </c>
      <c r="AB61" s="217">
        <f t="shared" si="87"/>
        <v>10</v>
      </c>
      <c r="AC61" s="217">
        <f t="shared" si="88"/>
        <v>10</v>
      </c>
      <c r="AD61" s="217">
        <f t="shared" si="89"/>
        <v>10</v>
      </c>
      <c r="AE61" s="217">
        <f t="shared" si="90"/>
        <v>10</v>
      </c>
      <c r="AF61" s="217">
        <f t="shared" si="91"/>
        <v>0</v>
      </c>
      <c r="AG61" s="217">
        <f t="shared" si="92"/>
        <v>0</v>
      </c>
      <c r="AH61" s="217">
        <f t="shared" si="93"/>
        <v>0</v>
      </c>
      <c r="AI61" s="217">
        <f t="shared" si="94"/>
        <v>0</v>
      </c>
      <c r="AJ61" s="217">
        <f t="shared" si="95"/>
        <v>0</v>
      </c>
      <c r="AK61" s="217">
        <f t="shared" si="96"/>
        <v>0</v>
      </c>
      <c r="AL61" s="217">
        <f t="shared" si="97"/>
        <v>0</v>
      </c>
      <c r="AM61" s="217">
        <f t="shared" si="98"/>
        <v>0</v>
      </c>
      <c r="AN61" s="217">
        <f t="shared" si="99"/>
        <v>0</v>
      </c>
      <c r="AO61" s="217">
        <f t="shared" si="100"/>
        <v>0</v>
      </c>
      <c r="AP61" s="217">
        <f t="shared" si="101"/>
        <v>0</v>
      </c>
      <c r="AQ61" s="217">
        <f t="shared" si="102"/>
        <v>0</v>
      </c>
      <c r="AR61" s="217">
        <f t="shared" si="103"/>
        <v>0</v>
      </c>
      <c r="AS61" s="217">
        <f t="shared" si="104"/>
        <v>0</v>
      </c>
      <c r="AT61" s="217">
        <f t="shared" si="105"/>
        <v>0</v>
      </c>
      <c r="AU61" s="217">
        <f t="shared" si="106"/>
        <v>0</v>
      </c>
      <c r="AV61" s="217">
        <f t="shared" si="107"/>
        <v>0</v>
      </c>
      <c r="AW61" s="217">
        <f t="shared" si="108"/>
        <v>0</v>
      </c>
      <c r="AX61" s="217">
        <f t="shared" si="109"/>
        <v>0</v>
      </c>
      <c r="AY61" s="217">
        <f t="shared" si="110"/>
        <v>0</v>
      </c>
      <c r="AZ61" s="217">
        <f t="shared" si="111"/>
        <v>0</v>
      </c>
      <c r="BA61" s="217">
        <f t="shared" si="112"/>
        <v>0</v>
      </c>
      <c r="BB61" s="217">
        <f t="shared" si="113"/>
        <v>0</v>
      </c>
      <c r="BC61" s="217">
        <f t="shared" si="114"/>
        <v>0</v>
      </c>
      <c r="BD61" s="217">
        <f t="shared" si="115"/>
        <v>0</v>
      </c>
      <c r="BE61" s="217">
        <f t="shared" si="116"/>
        <v>0</v>
      </c>
      <c r="BF61" s="217">
        <f t="shared" si="117"/>
        <v>0</v>
      </c>
      <c r="BG61" s="217">
        <f t="shared" si="118"/>
        <v>0</v>
      </c>
      <c r="BH61" s="217">
        <f t="shared" si="119"/>
        <v>0</v>
      </c>
      <c r="BI61" s="217">
        <f t="shared" si="120"/>
        <v>0</v>
      </c>
      <c r="BJ61" s="217">
        <f t="shared" si="121"/>
        <v>0</v>
      </c>
      <c r="BK61" s="218">
        <v>756.51</v>
      </c>
    </row>
    <row r="62" spans="1:63" x14ac:dyDescent="0.2">
      <c r="A62" s="215">
        <v>57</v>
      </c>
      <c r="B62" s="216">
        <f t="shared" si="61"/>
        <v>10</v>
      </c>
      <c r="C62" s="217">
        <f t="shared" si="62"/>
        <v>10</v>
      </c>
      <c r="D62" s="217">
        <f t="shared" si="63"/>
        <v>10</v>
      </c>
      <c r="E62" s="217">
        <f t="shared" si="64"/>
        <v>10</v>
      </c>
      <c r="F62" s="217">
        <f t="shared" si="65"/>
        <v>10</v>
      </c>
      <c r="G62" s="217">
        <f t="shared" si="66"/>
        <v>10</v>
      </c>
      <c r="H62" s="217">
        <f t="shared" si="67"/>
        <v>10</v>
      </c>
      <c r="I62" s="217">
        <f t="shared" si="68"/>
        <v>10</v>
      </c>
      <c r="J62" s="217">
        <f t="shared" si="69"/>
        <v>10</v>
      </c>
      <c r="K62" s="217">
        <f t="shared" si="70"/>
        <v>10</v>
      </c>
      <c r="L62" s="217">
        <f t="shared" si="71"/>
        <v>10</v>
      </c>
      <c r="M62" s="217">
        <f t="shared" si="72"/>
        <v>10</v>
      </c>
      <c r="N62" s="217">
        <f t="shared" si="73"/>
        <v>10</v>
      </c>
      <c r="O62" s="217">
        <f t="shared" si="74"/>
        <v>10</v>
      </c>
      <c r="P62" s="217">
        <f t="shared" si="75"/>
        <v>10</v>
      </c>
      <c r="Q62" s="217">
        <f t="shared" si="76"/>
        <v>10</v>
      </c>
      <c r="R62" s="217">
        <f t="shared" si="77"/>
        <v>10</v>
      </c>
      <c r="S62" s="217">
        <f t="shared" si="78"/>
        <v>10</v>
      </c>
      <c r="T62" s="217">
        <f t="shared" si="79"/>
        <v>10</v>
      </c>
      <c r="U62" s="217">
        <f t="shared" si="80"/>
        <v>10</v>
      </c>
      <c r="V62" s="217">
        <f t="shared" si="81"/>
        <v>10</v>
      </c>
      <c r="W62" s="217">
        <f t="shared" si="82"/>
        <v>10</v>
      </c>
      <c r="X62" s="217">
        <f t="shared" si="83"/>
        <v>10</v>
      </c>
      <c r="Y62" s="217">
        <f t="shared" si="84"/>
        <v>10</v>
      </c>
      <c r="Z62" s="217">
        <f t="shared" si="85"/>
        <v>10</v>
      </c>
      <c r="AA62" s="217">
        <f t="shared" si="86"/>
        <v>10</v>
      </c>
      <c r="AB62" s="217">
        <f t="shared" si="87"/>
        <v>10</v>
      </c>
      <c r="AC62" s="217">
        <f t="shared" si="88"/>
        <v>10</v>
      </c>
      <c r="AD62" s="217">
        <f t="shared" si="89"/>
        <v>10</v>
      </c>
      <c r="AE62" s="217">
        <f t="shared" si="90"/>
        <v>0</v>
      </c>
      <c r="AF62" s="217">
        <f t="shared" si="91"/>
        <v>0</v>
      </c>
      <c r="AG62" s="217">
        <f t="shared" si="92"/>
        <v>0</v>
      </c>
      <c r="AH62" s="217">
        <f t="shared" si="93"/>
        <v>0</v>
      </c>
      <c r="AI62" s="217">
        <f t="shared" si="94"/>
        <v>0</v>
      </c>
      <c r="AJ62" s="217">
        <f t="shared" si="95"/>
        <v>0</v>
      </c>
      <c r="AK62" s="217">
        <f t="shared" si="96"/>
        <v>0</v>
      </c>
      <c r="AL62" s="217">
        <f t="shared" si="97"/>
        <v>0</v>
      </c>
      <c r="AM62" s="217">
        <f t="shared" si="98"/>
        <v>0</v>
      </c>
      <c r="AN62" s="217">
        <f t="shared" si="99"/>
        <v>0</v>
      </c>
      <c r="AO62" s="217">
        <f t="shared" si="100"/>
        <v>0</v>
      </c>
      <c r="AP62" s="217">
        <f t="shared" si="101"/>
        <v>0</v>
      </c>
      <c r="AQ62" s="217">
        <f t="shared" si="102"/>
        <v>0</v>
      </c>
      <c r="AR62" s="217">
        <f t="shared" si="103"/>
        <v>0</v>
      </c>
      <c r="AS62" s="217">
        <f t="shared" si="104"/>
        <v>0</v>
      </c>
      <c r="AT62" s="217">
        <f t="shared" si="105"/>
        <v>0</v>
      </c>
      <c r="AU62" s="217">
        <f t="shared" si="106"/>
        <v>0</v>
      </c>
      <c r="AV62" s="217">
        <f t="shared" si="107"/>
        <v>0</v>
      </c>
      <c r="AW62" s="217">
        <f t="shared" si="108"/>
        <v>0</v>
      </c>
      <c r="AX62" s="217">
        <f t="shared" si="109"/>
        <v>0</v>
      </c>
      <c r="AY62" s="217">
        <f t="shared" si="110"/>
        <v>0</v>
      </c>
      <c r="AZ62" s="217">
        <f t="shared" si="111"/>
        <v>0</v>
      </c>
      <c r="BA62" s="217">
        <f t="shared" si="112"/>
        <v>0</v>
      </c>
      <c r="BB62" s="217">
        <f t="shared" si="113"/>
        <v>0</v>
      </c>
      <c r="BC62" s="217">
        <f t="shared" si="114"/>
        <v>0</v>
      </c>
      <c r="BD62" s="217">
        <f t="shared" si="115"/>
        <v>0</v>
      </c>
      <c r="BE62" s="217">
        <f t="shared" si="116"/>
        <v>0</v>
      </c>
      <c r="BF62" s="217">
        <f t="shared" si="117"/>
        <v>0</v>
      </c>
      <c r="BG62" s="217">
        <f t="shared" si="118"/>
        <v>0</v>
      </c>
      <c r="BH62" s="217">
        <f t="shared" si="119"/>
        <v>0</v>
      </c>
      <c r="BI62" s="217">
        <f t="shared" si="120"/>
        <v>0</v>
      </c>
      <c r="BJ62" s="217">
        <f t="shared" si="121"/>
        <v>0</v>
      </c>
      <c r="BK62" s="218">
        <v>734.4</v>
      </c>
    </row>
    <row r="63" spans="1:63" x14ac:dyDescent="0.2">
      <c r="A63" s="215">
        <v>58</v>
      </c>
      <c r="B63" s="216">
        <f t="shared" si="61"/>
        <v>10</v>
      </c>
      <c r="C63" s="217">
        <f t="shared" si="62"/>
        <v>10</v>
      </c>
      <c r="D63" s="217">
        <f t="shared" si="63"/>
        <v>10</v>
      </c>
      <c r="E63" s="217">
        <f t="shared" si="64"/>
        <v>10</v>
      </c>
      <c r="F63" s="217">
        <f t="shared" si="65"/>
        <v>10</v>
      </c>
      <c r="G63" s="217">
        <f t="shared" si="66"/>
        <v>10</v>
      </c>
      <c r="H63" s="217">
        <f t="shared" si="67"/>
        <v>10</v>
      </c>
      <c r="I63" s="217">
        <f t="shared" si="68"/>
        <v>10</v>
      </c>
      <c r="J63" s="217">
        <f t="shared" si="69"/>
        <v>10</v>
      </c>
      <c r="K63" s="217">
        <f t="shared" si="70"/>
        <v>10</v>
      </c>
      <c r="L63" s="217">
        <f t="shared" si="71"/>
        <v>10</v>
      </c>
      <c r="M63" s="217">
        <f t="shared" si="72"/>
        <v>10</v>
      </c>
      <c r="N63" s="217">
        <f t="shared" si="73"/>
        <v>10</v>
      </c>
      <c r="O63" s="217">
        <f t="shared" si="74"/>
        <v>10</v>
      </c>
      <c r="P63" s="217">
        <f t="shared" si="75"/>
        <v>10</v>
      </c>
      <c r="Q63" s="217">
        <f t="shared" si="76"/>
        <v>10</v>
      </c>
      <c r="R63" s="217">
        <f t="shared" si="77"/>
        <v>10</v>
      </c>
      <c r="S63" s="217">
        <f t="shared" si="78"/>
        <v>10</v>
      </c>
      <c r="T63" s="217">
        <f t="shared" si="79"/>
        <v>10</v>
      </c>
      <c r="U63" s="217">
        <f t="shared" si="80"/>
        <v>10</v>
      </c>
      <c r="V63" s="217">
        <f t="shared" si="81"/>
        <v>10</v>
      </c>
      <c r="W63" s="217">
        <f t="shared" si="82"/>
        <v>10</v>
      </c>
      <c r="X63" s="217">
        <f t="shared" si="83"/>
        <v>10</v>
      </c>
      <c r="Y63" s="217">
        <f t="shared" si="84"/>
        <v>10</v>
      </c>
      <c r="Z63" s="217">
        <f t="shared" si="85"/>
        <v>10</v>
      </c>
      <c r="AA63" s="217">
        <f t="shared" si="86"/>
        <v>10</v>
      </c>
      <c r="AB63" s="217">
        <f t="shared" si="87"/>
        <v>10</v>
      </c>
      <c r="AC63" s="217">
        <f t="shared" si="88"/>
        <v>10</v>
      </c>
      <c r="AD63" s="217">
        <f t="shared" si="89"/>
        <v>0</v>
      </c>
      <c r="AE63" s="217">
        <f t="shared" si="90"/>
        <v>0</v>
      </c>
      <c r="AF63" s="217">
        <f t="shared" si="91"/>
        <v>0</v>
      </c>
      <c r="AG63" s="217">
        <f t="shared" si="92"/>
        <v>0</v>
      </c>
      <c r="AH63" s="217">
        <f t="shared" si="93"/>
        <v>0</v>
      </c>
      <c r="AI63" s="217">
        <f t="shared" si="94"/>
        <v>0</v>
      </c>
      <c r="AJ63" s="217">
        <f t="shared" si="95"/>
        <v>0</v>
      </c>
      <c r="AK63" s="217">
        <f t="shared" si="96"/>
        <v>0</v>
      </c>
      <c r="AL63" s="217">
        <f t="shared" si="97"/>
        <v>0</v>
      </c>
      <c r="AM63" s="217">
        <f t="shared" si="98"/>
        <v>0</v>
      </c>
      <c r="AN63" s="217">
        <f t="shared" si="99"/>
        <v>0</v>
      </c>
      <c r="AO63" s="217">
        <f t="shared" si="100"/>
        <v>0</v>
      </c>
      <c r="AP63" s="217">
        <f t="shared" si="101"/>
        <v>0</v>
      </c>
      <c r="AQ63" s="217">
        <f t="shared" si="102"/>
        <v>0</v>
      </c>
      <c r="AR63" s="217">
        <f t="shared" si="103"/>
        <v>0</v>
      </c>
      <c r="AS63" s="217">
        <f t="shared" si="104"/>
        <v>0</v>
      </c>
      <c r="AT63" s="217">
        <f t="shared" si="105"/>
        <v>0</v>
      </c>
      <c r="AU63" s="217">
        <f t="shared" si="106"/>
        <v>0</v>
      </c>
      <c r="AV63" s="217">
        <f t="shared" si="107"/>
        <v>0</v>
      </c>
      <c r="AW63" s="217">
        <f t="shared" si="108"/>
        <v>0</v>
      </c>
      <c r="AX63" s="217">
        <f t="shared" si="109"/>
        <v>0</v>
      </c>
      <c r="AY63" s="217">
        <f t="shared" si="110"/>
        <v>0</v>
      </c>
      <c r="AZ63" s="217">
        <f t="shared" si="111"/>
        <v>0</v>
      </c>
      <c r="BA63" s="217">
        <f t="shared" si="112"/>
        <v>0</v>
      </c>
      <c r="BB63" s="217">
        <f t="shared" si="113"/>
        <v>0</v>
      </c>
      <c r="BC63" s="217">
        <f t="shared" si="114"/>
        <v>0</v>
      </c>
      <c r="BD63" s="217">
        <f t="shared" si="115"/>
        <v>0</v>
      </c>
      <c r="BE63" s="217">
        <f t="shared" si="116"/>
        <v>0</v>
      </c>
      <c r="BF63" s="217">
        <f t="shared" si="117"/>
        <v>0</v>
      </c>
      <c r="BG63" s="217">
        <f t="shared" si="118"/>
        <v>0</v>
      </c>
      <c r="BH63" s="217">
        <f t="shared" si="119"/>
        <v>0</v>
      </c>
      <c r="BI63" s="217">
        <f t="shared" si="120"/>
        <v>0</v>
      </c>
      <c r="BJ63" s="217">
        <f t="shared" si="121"/>
        <v>0</v>
      </c>
      <c r="BK63" s="218">
        <v>711.81</v>
      </c>
    </row>
    <row r="64" spans="1:63" x14ac:dyDescent="0.2">
      <c r="A64" s="215">
        <v>59</v>
      </c>
      <c r="B64" s="216">
        <f t="shared" si="61"/>
        <v>10</v>
      </c>
      <c r="C64" s="217">
        <f t="shared" si="62"/>
        <v>10</v>
      </c>
      <c r="D64" s="217">
        <f t="shared" si="63"/>
        <v>10</v>
      </c>
      <c r="E64" s="217">
        <f t="shared" si="64"/>
        <v>10</v>
      </c>
      <c r="F64" s="217">
        <f t="shared" si="65"/>
        <v>10</v>
      </c>
      <c r="G64" s="217">
        <f t="shared" si="66"/>
        <v>10</v>
      </c>
      <c r="H64" s="217">
        <f t="shared" si="67"/>
        <v>10</v>
      </c>
      <c r="I64" s="217">
        <f t="shared" si="68"/>
        <v>10</v>
      </c>
      <c r="J64" s="217">
        <f t="shared" si="69"/>
        <v>10</v>
      </c>
      <c r="K64" s="217">
        <f t="shared" si="70"/>
        <v>10</v>
      </c>
      <c r="L64" s="217">
        <f t="shared" si="71"/>
        <v>10</v>
      </c>
      <c r="M64" s="217">
        <f t="shared" si="72"/>
        <v>10</v>
      </c>
      <c r="N64" s="217">
        <f t="shared" si="73"/>
        <v>10</v>
      </c>
      <c r="O64" s="217">
        <f t="shared" si="74"/>
        <v>10</v>
      </c>
      <c r="P64" s="217">
        <f t="shared" si="75"/>
        <v>10</v>
      </c>
      <c r="Q64" s="217">
        <f t="shared" si="76"/>
        <v>10</v>
      </c>
      <c r="R64" s="217">
        <f t="shared" si="77"/>
        <v>10</v>
      </c>
      <c r="S64" s="217">
        <f t="shared" si="78"/>
        <v>10</v>
      </c>
      <c r="T64" s="217">
        <f t="shared" si="79"/>
        <v>10</v>
      </c>
      <c r="U64" s="217">
        <f t="shared" si="80"/>
        <v>10</v>
      </c>
      <c r="V64" s="217">
        <f t="shared" si="81"/>
        <v>10</v>
      </c>
      <c r="W64" s="217">
        <f t="shared" si="82"/>
        <v>10</v>
      </c>
      <c r="X64" s="217">
        <f t="shared" si="83"/>
        <v>10</v>
      </c>
      <c r="Y64" s="217">
        <f t="shared" si="84"/>
        <v>10</v>
      </c>
      <c r="Z64" s="217">
        <f t="shared" si="85"/>
        <v>10</v>
      </c>
      <c r="AA64" s="217">
        <f t="shared" si="86"/>
        <v>10</v>
      </c>
      <c r="AB64" s="217">
        <f t="shared" si="87"/>
        <v>10</v>
      </c>
      <c r="AC64" s="217">
        <f t="shared" si="88"/>
        <v>0</v>
      </c>
      <c r="AD64" s="217">
        <f t="shared" si="89"/>
        <v>0</v>
      </c>
      <c r="AE64" s="217">
        <f t="shared" si="90"/>
        <v>0</v>
      </c>
      <c r="AF64" s="217">
        <f t="shared" si="91"/>
        <v>0</v>
      </c>
      <c r="AG64" s="217">
        <f t="shared" si="92"/>
        <v>0</v>
      </c>
      <c r="AH64" s="217">
        <f t="shared" si="93"/>
        <v>0</v>
      </c>
      <c r="AI64" s="217">
        <f t="shared" si="94"/>
        <v>0</v>
      </c>
      <c r="AJ64" s="217">
        <f t="shared" si="95"/>
        <v>0</v>
      </c>
      <c r="AK64" s="217">
        <f t="shared" si="96"/>
        <v>0</v>
      </c>
      <c r="AL64" s="217">
        <f t="shared" si="97"/>
        <v>0</v>
      </c>
      <c r="AM64" s="217">
        <f t="shared" si="98"/>
        <v>0</v>
      </c>
      <c r="AN64" s="217">
        <f t="shared" si="99"/>
        <v>0</v>
      </c>
      <c r="AO64" s="217">
        <f t="shared" si="100"/>
        <v>0</v>
      </c>
      <c r="AP64" s="217">
        <f t="shared" si="101"/>
        <v>0</v>
      </c>
      <c r="AQ64" s="217">
        <f t="shared" si="102"/>
        <v>0</v>
      </c>
      <c r="AR64" s="217">
        <f t="shared" si="103"/>
        <v>0</v>
      </c>
      <c r="AS64" s="217">
        <f t="shared" si="104"/>
        <v>0</v>
      </c>
      <c r="AT64" s="217">
        <f t="shared" si="105"/>
        <v>0</v>
      </c>
      <c r="AU64" s="217">
        <f t="shared" si="106"/>
        <v>0</v>
      </c>
      <c r="AV64" s="217">
        <f t="shared" si="107"/>
        <v>0</v>
      </c>
      <c r="AW64" s="217">
        <f t="shared" si="108"/>
        <v>0</v>
      </c>
      <c r="AX64" s="217">
        <f t="shared" si="109"/>
        <v>0</v>
      </c>
      <c r="AY64" s="217">
        <f t="shared" si="110"/>
        <v>0</v>
      </c>
      <c r="AZ64" s="217">
        <f t="shared" si="111"/>
        <v>0</v>
      </c>
      <c r="BA64" s="217">
        <f t="shared" si="112"/>
        <v>0</v>
      </c>
      <c r="BB64" s="217">
        <f t="shared" si="113"/>
        <v>0</v>
      </c>
      <c r="BC64" s="217">
        <f t="shared" si="114"/>
        <v>0</v>
      </c>
      <c r="BD64" s="217">
        <f t="shared" si="115"/>
        <v>0</v>
      </c>
      <c r="BE64" s="217">
        <f t="shared" si="116"/>
        <v>0</v>
      </c>
      <c r="BF64" s="217">
        <f t="shared" si="117"/>
        <v>0</v>
      </c>
      <c r="BG64" s="217">
        <f t="shared" si="118"/>
        <v>0</v>
      </c>
      <c r="BH64" s="217">
        <f t="shared" si="119"/>
        <v>0</v>
      </c>
      <c r="BI64" s="217">
        <f t="shared" si="120"/>
        <v>0</v>
      </c>
      <c r="BJ64" s="217">
        <f t="shared" si="121"/>
        <v>0</v>
      </c>
      <c r="BK64" s="218">
        <v>689.21</v>
      </c>
    </row>
    <row r="65" spans="1:63" x14ac:dyDescent="0.2">
      <c r="A65" s="215">
        <v>60</v>
      </c>
      <c r="B65" s="216">
        <f t="shared" si="61"/>
        <v>10</v>
      </c>
      <c r="C65" s="217">
        <f t="shared" si="62"/>
        <v>10</v>
      </c>
      <c r="D65" s="217">
        <f t="shared" si="63"/>
        <v>10</v>
      </c>
      <c r="E65" s="217">
        <f t="shared" si="64"/>
        <v>10</v>
      </c>
      <c r="F65" s="217">
        <f t="shared" si="65"/>
        <v>10</v>
      </c>
      <c r="G65" s="217">
        <f t="shared" si="66"/>
        <v>10</v>
      </c>
      <c r="H65" s="217">
        <f t="shared" si="67"/>
        <v>10</v>
      </c>
      <c r="I65" s="217">
        <f t="shared" si="68"/>
        <v>10</v>
      </c>
      <c r="J65" s="217">
        <f t="shared" si="69"/>
        <v>10</v>
      </c>
      <c r="K65" s="217">
        <f t="shared" si="70"/>
        <v>10</v>
      </c>
      <c r="L65" s="217">
        <f t="shared" si="71"/>
        <v>10</v>
      </c>
      <c r="M65" s="217">
        <f t="shared" si="72"/>
        <v>10</v>
      </c>
      <c r="N65" s="217">
        <f t="shared" si="73"/>
        <v>10</v>
      </c>
      <c r="O65" s="217">
        <f t="shared" si="74"/>
        <v>10</v>
      </c>
      <c r="P65" s="217">
        <f t="shared" si="75"/>
        <v>10</v>
      </c>
      <c r="Q65" s="217">
        <f t="shared" si="76"/>
        <v>10</v>
      </c>
      <c r="R65" s="217">
        <f t="shared" si="77"/>
        <v>10</v>
      </c>
      <c r="S65" s="217">
        <f t="shared" si="78"/>
        <v>10</v>
      </c>
      <c r="T65" s="217">
        <f t="shared" si="79"/>
        <v>10</v>
      </c>
      <c r="U65" s="217">
        <f t="shared" si="80"/>
        <v>10</v>
      </c>
      <c r="V65" s="217">
        <f t="shared" si="81"/>
        <v>10</v>
      </c>
      <c r="W65" s="217">
        <f t="shared" si="82"/>
        <v>10</v>
      </c>
      <c r="X65" s="217">
        <f t="shared" si="83"/>
        <v>10</v>
      </c>
      <c r="Y65" s="217">
        <f t="shared" si="84"/>
        <v>10</v>
      </c>
      <c r="Z65" s="217">
        <f t="shared" si="85"/>
        <v>10</v>
      </c>
      <c r="AA65" s="217">
        <f t="shared" si="86"/>
        <v>10</v>
      </c>
      <c r="AB65" s="217">
        <f t="shared" si="87"/>
        <v>0</v>
      </c>
      <c r="AC65" s="217">
        <f t="shared" si="88"/>
        <v>0</v>
      </c>
      <c r="AD65" s="217">
        <f t="shared" si="89"/>
        <v>0</v>
      </c>
      <c r="AE65" s="217">
        <f t="shared" si="90"/>
        <v>0</v>
      </c>
      <c r="AF65" s="217">
        <f t="shared" si="91"/>
        <v>0</v>
      </c>
      <c r="AG65" s="217">
        <f t="shared" si="92"/>
        <v>0</v>
      </c>
      <c r="AH65" s="217">
        <f t="shared" si="93"/>
        <v>0</v>
      </c>
      <c r="AI65" s="217">
        <f t="shared" si="94"/>
        <v>0</v>
      </c>
      <c r="AJ65" s="217">
        <f t="shared" si="95"/>
        <v>0</v>
      </c>
      <c r="AK65" s="217">
        <f t="shared" si="96"/>
        <v>0</v>
      </c>
      <c r="AL65" s="217">
        <f t="shared" si="97"/>
        <v>0</v>
      </c>
      <c r="AM65" s="217">
        <f t="shared" si="98"/>
        <v>0</v>
      </c>
      <c r="AN65" s="217">
        <f t="shared" si="99"/>
        <v>0</v>
      </c>
      <c r="AO65" s="217">
        <f t="shared" si="100"/>
        <v>0</v>
      </c>
      <c r="AP65" s="217">
        <f t="shared" si="101"/>
        <v>0</v>
      </c>
      <c r="AQ65" s="217">
        <f t="shared" si="102"/>
        <v>0</v>
      </c>
      <c r="AR65" s="217">
        <f t="shared" si="103"/>
        <v>0</v>
      </c>
      <c r="AS65" s="217">
        <f t="shared" si="104"/>
        <v>0</v>
      </c>
      <c r="AT65" s="217">
        <f t="shared" si="105"/>
        <v>0</v>
      </c>
      <c r="AU65" s="217">
        <f t="shared" si="106"/>
        <v>0</v>
      </c>
      <c r="AV65" s="217">
        <f t="shared" si="107"/>
        <v>0</v>
      </c>
      <c r="AW65" s="217">
        <f t="shared" si="108"/>
        <v>0</v>
      </c>
      <c r="AX65" s="217">
        <f t="shared" si="109"/>
        <v>0</v>
      </c>
      <c r="AY65" s="217">
        <f t="shared" si="110"/>
        <v>0</v>
      </c>
      <c r="AZ65" s="217">
        <f t="shared" si="111"/>
        <v>0</v>
      </c>
      <c r="BA65" s="217">
        <f t="shared" si="112"/>
        <v>0</v>
      </c>
      <c r="BB65" s="217">
        <f t="shared" si="113"/>
        <v>0</v>
      </c>
      <c r="BC65" s="217">
        <f t="shared" si="114"/>
        <v>0</v>
      </c>
      <c r="BD65" s="217">
        <f t="shared" si="115"/>
        <v>0</v>
      </c>
      <c r="BE65" s="217">
        <f t="shared" si="116"/>
        <v>0</v>
      </c>
      <c r="BF65" s="217">
        <f t="shared" si="117"/>
        <v>0</v>
      </c>
      <c r="BG65" s="217">
        <f t="shared" si="118"/>
        <v>0</v>
      </c>
      <c r="BH65" s="217">
        <f t="shared" si="119"/>
        <v>0</v>
      </c>
      <c r="BI65" s="217">
        <f t="shared" si="120"/>
        <v>0</v>
      </c>
      <c r="BJ65" s="217">
        <f t="shared" si="121"/>
        <v>0</v>
      </c>
      <c r="BK65" s="218">
        <v>666.44</v>
      </c>
    </row>
    <row r="66" spans="1:63" x14ac:dyDescent="0.2">
      <c r="A66" s="215">
        <v>61</v>
      </c>
      <c r="B66" s="216">
        <f t="shared" si="61"/>
        <v>10</v>
      </c>
      <c r="C66" s="217">
        <f t="shared" si="62"/>
        <v>10</v>
      </c>
      <c r="D66" s="217">
        <f t="shared" si="63"/>
        <v>10</v>
      </c>
      <c r="E66" s="217">
        <f t="shared" si="64"/>
        <v>10</v>
      </c>
      <c r="F66" s="217">
        <f t="shared" si="65"/>
        <v>10</v>
      </c>
      <c r="G66" s="217">
        <f t="shared" si="66"/>
        <v>10</v>
      </c>
      <c r="H66" s="217">
        <f t="shared" si="67"/>
        <v>10</v>
      </c>
      <c r="I66" s="217">
        <f t="shared" si="68"/>
        <v>10</v>
      </c>
      <c r="J66" s="217">
        <f t="shared" si="69"/>
        <v>10</v>
      </c>
      <c r="K66" s="217">
        <f t="shared" si="70"/>
        <v>10</v>
      </c>
      <c r="L66" s="217">
        <f t="shared" si="71"/>
        <v>10</v>
      </c>
      <c r="M66" s="217">
        <f t="shared" si="72"/>
        <v>10</v>
      </c>
      <c r="N66" s="217">
        <f t="shared" si="73"/>
        <v>10</v>
      </c>
      <c r="O66" s="217">
        <f t="shared" si="74"/>
        <v>10</v>
      </c>
      <c r="P66" s="217">
        <f t="shared" si="75"/>
        <v>10</v>
      </c>
      <c r="Q66" s="217">
        <f t="shared" si="76"/>
        <v>10</v>
      </c>
      <c r="R66" s="217">
        <f t="shared" si="77"/>
        <v>10</v>
      </c>
      <c r="S66" s="217">
        <f t="shared" si="78"/>
        <v>10</v>
      </c>
      <c r="T66" s="217">
        <f t="shared" si="79"/>
        <v>10</v>
      </c>
      <c r="U66" s="217">
        <f t="shared" si="80"/>
        <v>10</v>
      </c>
      <c r="V66" s="217">
        <f t="shared" si="81"/>
        <v>10</v>
      </c>
      <c r="W66" s="217">
        <f t="shared" si="82"/>
        <v>10</v>
      </c>
      <c r="X66" s="217">
        <f t="shared" si="83"/>
        <v>10</v>
      </c>
      <c r="Y66" s="217">
        <f t="shared" si="84"/>
        <v>10</v>
      </c>
      <c r="Z66" s="217">
        <f t="shared" si="85"/>
        <v>10</v>
      </c>
      <c r="AA66" s="217">
        <f t="shared" si="86"/>
        <v>0</v>
      </c>
      <c r="AB66" s="217">
        <f t="shared" si="87"/>
        <v>0</v>
      </c>
      <c r="AC66" s="217">
        <f t="shared" si="88"/>
        <v>0</v>
      </c>
      <c r="AD66" s="217">
        <f t="shared" si="89"/>
        <v>0</v>
      </c>
      <c r="AE66" s="217">
        <f t="shared" si="90"/>
        <v>0</v>
      </c>
      <c r="AF66" s="217">
        <f t="shared" si="91"/>
        <v>0</v>
      </c>
      <c r="AG66" s="217">
        <f t="shared" si="92"/>
        <v>0</v>
      </c>
      <c r="AH66" s="217">
        <f t="shared" si="93"/>
        <v>0</v>
      </c>
      <c r="AI66" s="217">
        <f t="shared" si="94"/>
        <v>0</v>
      </c>
      <c r="AJ66" s="217">
        <f t="shared" si="95"/>
        <v>0</v>
      </c>
      <c r="AK66" s="217">
        <f t="shared" si="96"/>
        <v>0</v>
      </c>
      <c r="AL66" s="217">
        <f t="shared" si="97"/>
        <v>0</v>
      </c>
      <c r="AM66" s="217">
        <f t="shared" si="98"/>
        <v>0</v>
      </c>
      <c r="AN66" s="217">
        <f t="shared" si="99"/>
        <v>0</v>
      </c>
      <c r="AO66" s="217">
        <f t="shared" si="100"/>
        <v>0</v>
      </c>
      <c r="AP66" s="217">
        <f t="shared" si="101"/>
        <v>0</v>
      </c>
      <c r="AQ66" s="217">
        <f t="shared" si="102"/>
        <v>0</v>
      </c>
      <c r="AR66" s="217">
        <f t="shared" si="103"/>
        <v>0</v>
      </c>
      <c r="AS66" s="217">
        <f t="shared" si="104"/>
        <v>0</v>
      </c>
      <c r="AT66" s="217">
        <f t="shared" si="105"/>
        <v>0</v>
      </c>
      <c r="AU66" s="217">
        <f t="shared" si="106"/>
        <v>0</v>
      </c>
      <c r="AV66" s="217">
        <f t="shared" si="107"/>
        <v>0</v>
      </c>
      <c r="AW66" s="217">
        <f t="shared" si="108"/>
        <v>0</v>
      </c>
      <c r="AX66" s="217">
        <f t="shared" si="109"/>
        <v>0</v>
      </c>
      <c r="AY66" s="217">
        <f t="shared" si="110"/>
        <v>0</v>
      </c>
      <c r="AZ66" s="217">
        <f t="shared" si="111"/>
        <v>0</v>
      </c>
      <c r="BA66" s="217">
        <f t="shared" si="112"/>
        <v>0</v>
      </c>
      <c r="BB66" s="217">
        <f t="shared" si="113"/>
        <v>0</v>
      </c>
      <c r="BC66" s="217">
        <f t="shared" si="114"/>
        <v>0</v>
      </c>
      <c r="BD66" s="217">
        <f t="shared" si="115"/>
        <v>0</v>
      </c>
      <c r="BE66" s="217">
        <f t="shared" si="116"/>
        <v>0</v>
      </c>
      <c r="BF66" s="217">
        <f t="shared" si="117"/>
        <v>0</v>
      </c>
      <c r="BG66" s="217">
        <f t="shared" si="118"/>
        <v>0</v>
      </c>
      <c r="BH66" s="217">
        <f t="shared" si="119"/>
        <v>0</v>
      </c>
      <c r="BI66" s="217">
        <f t="shared" si="120"/>
        <v>0</v>
      </c>
      <c r="BJ66" s="217">
        <f t="shared" si="121"/>
        <v>0</v>
      </c>
      <c r="BK66" s="218">
        <v>642</v>
      </c>
    </row>
    <row r="67" spans="1:63" x14ac:dyDescent="0.2">
      <c r="A67" s="215">
        <v>62</v>
      </c>
      <c r="B67" s="216">
        <f t="shared" si="61"/>
        <v>10</v>
      </c>
      <c r="C67" s="217">
        <f t="shared" si="62"/>
        <v>10</v>
      </c>
      <c r="D67" s="217">
        <f t="shared" si="63"/>
        <v>10</v>
      </c>
      <c r="E67" s="217">
        <f t="shared" si="64"/>
        <v>10</v>
      </c>
      <c r="F67" s="217">
        <f t="shared" si="65"/>
        <v>10</v>
      </c>
      <c r="G67" s="217">
        <f t="shared" si="66"/>
        <v>10</v>
      </c>
      <c r="H67" s="217">
        <f t="shared" si="67"/>
        <v>10</v>
      </c>
      <c r="I67" s="217">
        <f t="shared" si="68"/>
        <v>10</v>
      </c>
      <c r="J67" s="217">
        <f t="shared" si="69"/>
        <v>10</v>
      </c>
      <c r="K67" s="217">
        <f t="shared" si="70"/>
        <v>10</v>
      </c>
      <c r="L67" s="217">
        <f t="shared" si="71"/>
        <v>10</v>
      </c>
      <c r="M67" s="217">
        <f t="shared" si="72"/>
        <v>10</v>
      </c>
      <c r="N67" s="217">
        <f t="shared" si="73"/>
        <v>10</v>
      </c>
      <c r="O67" s="217">
        <f t="shared" si="74"/>
        <v>10</v>
      </c>
      <c r="P67" s="217">
        <f t="shared" si="75"/>
        <v>10</v>
      </c>
      <c r="Q67" s="217">
        <f t="shared" si="76"/>
        <v>10</v>
      </c>
      <c r="R67" s="217">
        <f t="shared" si="77"/>
        <v>10</v>
      </c>
      <c r="S67" s="217">
        <f t="shared" si="78"/>
        <v>10</v>
      </c>
      <c r="T67" s="217">
        <f t="shared" si="79"/>
        <v>10</v>
      </c>
      <c r="U67" s="217">
        <f t="shared" si="80"/>
        <v>10</v>
      </c>
      <c r="V67" s="217">
        <f t="shared" si="81"/>
        <v>10</v>
      </c>
      <c r="W67" s="217">
        <f t="shared" si="82"/>
        <v>10</v>
      </c>
      <c r="X67" s="217">
        <f t="shared" si="83"/>
        <v>10</v>
      </c>
      <c r="Y67" s="217">
        <f t="shared" si="84"/>
        <v>10</v>
      </c>
      <c r="Z67" s="217">
        <f t="shared" si="85"/>
        <v>0</v>
      </c>
      <c r="AA67" s="217">
        <f t="shared" si="86"/>
        <v>0</v>
      </c>
      <c r="AB67" s="217">
        <f t="shared" si="87"/>
        <v>0</v>
      </c>
      <c r="AC67" s="217">
        <f t="shared" si="88"/>
        <v>0</v>
      </c>
      <c r="AD67" s="217">
        <f t="shared" si="89"/>
        <v>0</v>
      </c>
      <c r="AE67" s="217">
        <f t="shared" si="90"/>
        <v>0</v>
      </c>
      <c r="AF67" s="217">
        <f t="shared" si="91"/>
        <v>0</v>
      </c>
      <c r="AG67" s="217">
        <f t="shared" si="92"/>
        <v>0</v>
      </c>
      <c r="AH67" s="217">
        <f t="shared" si="93"/>
        <v>0</v>
      </c>
      <c r="AI67" s="217">
        <f t="shared" si="94"/>
        <v>0</v>
      </c>
      <c r="AJ67" s="217">
        <f t="shared" si="95"/>
        <v>0</v>
      </c>
      <c r="AK67" s="217">
        <f t="shared" si="96"/>
        <v>0</v>
      </c>
      <c r="AL67" s="217">
        <f t="shared" si="97"/>
        <v>0</v>
      </c>
      <c r="AM67" s="217">
        <f t="shared" si="98"/>
        <v>0</v>
      </c>
      <c r="AN67" s="217">
        <f t="shared" si="99"/>
        <v>0</v>
      </c>
      <c r="AO67" s="217">
        <f t="shared" si="100"/>
        <v>0</v>
      </c>
      <c r="AP67" s="217">
        <f t="shared" si="101"/>
        <v>0</v>
      </c>
      <c r="AQ67" s="217">
        <f t="shared" si="102"/>
        <v>0</v>
      </c>
      <c r="AR67" s="217">
        <f t="shared" si="103"/>
        <v>0</v>
      </c>
      <c r="AS67" s="217">
        <f t="shared" si="104"/>
        <v>0</v>
      </c>
      <c r="AT67" s="217">
        <f t="shared" si="105"/>
        <v>0</v>
      </c>
      <c r="AU67" s="217">
        <f t="shared" si="106"/>
        <v>0</v>
      </c>
      <c r="AV67" s="217">
        <f t="shared" si="107"/>
        <v>0</v>
      </c>
      <c r="AW67" s="217">
        <f t="shared" si="108"/>
        <v>0</v>
      </c>
      <c r="AX67" s="217">
        <f t="shared" si="109"/>
        <v>0</v>
      </c>
      <c r="AY67" s="217">
        <f t="shared" si="110"/>
        <v>0</v>
      </c>
      <c r="AZ67" s="217">
        <f t="shared" si="111"/>
        <v>0</v>
      </c>
      <c r="BA67" s="217">
        <f t="shared" si="112"/>
        <v>0</v>
      </c>
      <c r="BB67" s="217">
        <f t="shared" si="113"/>
        <v>0</v>
      </c>
      <c r="BC67" s="217">
        <f t="shared" si="114"/>
        <v>0</v>
      </c>
      <c r="BD67" s="217">
        <f t="shared" si="115"/>
        <v>0</v>
      </c>
      <c r="BE67" s="217">
        <f t="shared" si="116"/>
        <v>0</v>
      </c>
      <c r="BF67" s="217">
        <f t="shared" si="117"/>
        <v>0</v>
      </c>
      <c r="BG67" s="217">
        <f t="shared" si="118"/>
        <v>0</v>
      </c>
      <c r="BH67" s="217">
        <f t="shared" si="119"/>
        <v>0</v>
      </c>
      <c r="BI67" s="217">
        <f t="shared" si="120"/>
        <v>0</v>
      </c>
      <c r="BJ67" s="217">
        <f t="shared" si="121"/>
        <v>0</v>
      </c>
      <c r="BK67" s="218">
        <v>617.34</v>
      </c>
    </row>
    <row r="68" spans="1:63" x14ac:dyDescent="0.2">
      <c r="A68" s="215">
        <v>63</v>
      </c>
      <c r="B68" s="216">
        <f t="shared" si="61"/>
        <v>10</v>
      </c>
      <c r="C68" s="217">
        <f t="shared" si="62"/>
        <v>10</v>
      </c>
      <c r="D68" s="217">
        <f t="shared" si="63"/>
        <v>10</v>
      </c>
      <c r="E68" s="217">
        <f t="shared" si="64"/>
        <v>10</v>
      </c>
      <c r="F68" s="217">
        <f t="shared" si="65"/>
        <v>10</v>
      </c>
      <c r="G68" s="217">
        <f t="shared" si="66"/>
        <v>10</v>
      </c>
      <c r="H68" s="217">
        <f t="shared" si="67"/>
        <v>10</v>
      </c>
      <c r="I68" s="217">
        <f t="shared" si="68"/>
        <v>10</v>
      </c>
      <c r="J68" s="217">
        <f t="shared" si="69"/>
        <v>10</v>
      </c>
      <c r="K68" s="217">
        <f t="shared" si="70"/>
        <v>10</v>
      </c>
      <c r="L68" s="217">
        <f t="shared" si="71"/>
        <v>10</v>
      </c>
      <c r="M68" s="217">
        <f t="shared" si="72"/>
        <v>10</v>
      </c>
      <c r="N68" s="217">
        <f t="shared" si="73"/>
        <v>10</v>
      </c>
      <c r="O68" s="217">
        <f t="shared" si="74"/>
        <v>10</v>
      </c>
      <c r="P68" s="217">
        <f t="shared" si="75"/>
        <v>10</v>
      </c>
      <c r="Q68" s="217">
        <f t="shared" si="76"/>
        <v>10</v>
      </c>
      <c r="R68" s="217">
        <f t="shared" si="77"/>
        <v>10</v>
      </c>
      <c r="S68" s="217">
        <f t="shared" si="78"/>
        <v>10</v>
      </c>
      <c r="T68" s="217">
        <f t="shared" si="79"/>
        <v>10</v>
      </c>
      <c r="U68" s="217">
        <f t="shared" si="80"/>
        <v>10</v>
      </c>
      <c r="V68" s="217">
        <f t="shared" si="81"/>
        <v>10</v>
      </c>
      <c r="W68" s="217">
        <f t="shared" si="82"/>
        <v>10</v>
      </c>
      <c r="X68" s="217">
        <f t="shared" si="83"/>
        <v>10</v>
      </c>
      <c r="Y68" s="217">
        <f t="shared" si="84"/>
        <v>0</v>
      </c>
      <c r="Z68" s="217">
        <f t="shared" si="85"/>
        <v>0</v>
      </c>
      <c r="AA68" s="217">
        <f t="shared" si="86"/>
        <v>0</v>
      </c>
      <c r="AB68" s="217">
        <f t="shared" si="87"/>
        <v>0</v>
      </c>
      <c r="AC68" s="217">
        <f t="shared" si="88"/>
        <v>0</v>
      </c>
      <c r="AD68" s="217">
        <f t="shared" si="89"/>
        <v>0</v>
      </c>
      <c r="AE68" s="217">
        <f t="shared" si="90"/>
        <v>0</v>
      </c>
      <c r="AF68" s="217">
        <f t="shared" si="91"/>
        <v>0</v>
      </c>
      <c r="AG68" s="217">
        <f t="shared" si="92"/>
        <v>0</v>
      </c>
      <c r="AH68" s="217">
        <f t="shared" si="93"/>
        <v>0</v>
      </c>
      <c r="AI68" s="217">
        <f t="shared" si="94"/>
        <v>0</v>
      </c>
      <c r="AJ68" s="217">
        <f t="shared" si="95"/>
        <v>0</v>
      </c>
      <c r="AK68" s="217">
        <f t="shared" si="96"/>
        <v>0</v>
      </c>
      <c r="AL68" s="217">
        <f t="shared" si="97"/>
        <v>0</v>
      </c>
      <c r="AM68" s="217">
        <f t="shared" si="98"/>
        <v>0</v>
      </c>
      <c r="AN68" s="217">
        <f t="shared" si="99"/>
        <v>0</v>
      </c>
      <c r="AO68" s="217">
        <f t="shared" si="100"/>
        <v>0</v>
      </c>
      <c r="AP68" s="217">
        <f t="shared" si="101"/>
        <v>0</v>
      </c>
      <c r="AQ68" s="217">
        <f t="shared" si="102"/>
        <v>0</v>
      </c>
      <c r="AR68" s="217">
        <f t="shared" si="103"/>
        <v>0</v>
      </c>
      <c r="AS68" s="217">
        <f t="shared" si="104"/>
        <v>0</v>
      </c>
      <c r="AT68" s="217">
        <f t="shared" si="105"/>
        <v>0</v>
      </c>
      <c r="AU68" s="217">
        <f t="shared" si="106"/>
        <v>0</v>
      </c>
      <c r="AV68" s="217">
        <f t="shared" si="107"/>
        <v>0</v>
      </c>
      <c r="AW68" s="217">
        <f t="shared" si="108"/>
        <v>0</v>
      </c>
      <c r="AX68" s="217">
        <f t="shared" si="109"/>
        <v>0</v>
      </c>
      <c r="AY68" s="217">
        <f t="shared" si="110"/>
        <v>0</v>
      </c>
      <c r="AZ68" s="217">
        <f t="shared" si="111"/>
        <v>0</v>
      </c>
      <c r="BA68" s="217">
        <f t="shared" si="112"/>
        <v>0</v>
      </c>
      <c r="BB68" s="217">
        <f t="shared" si="113"/>
        <v>0</v>
      </c>
      <c r="BC68" s="217">
        <f t="shared" si="114"/>
        <v>0</v>
      </c>
      <c r="BD68" s="217">
        <f t="shared" si="115"/>
        <v>0</v>
      </c>
      <c r="BE68" s="217">
        <f t="shared" si="116"/>
        <v>0</v>
      </c>
      <c r="BF68" s="217">
        <f t="shared" si="117"/>
        <v>0</v>
      </c>
      <c r="BG68" s="217">
        <f t="shared" si="118"/>
        <v>0</v>
      </c>
      <c r="BH68" s="217">
        <f t="shared" si="119"/>
        <v>0</v>
      </c>
      <c r="BI68" s="217">
        <f t="shared" si="120"/>
        <v>0</v>
      </c>
      <c r="BJ68" s="217">
        <f t="shared" si="121"/>
        <v>0</v>
      </c>
      <c r="BK68" s="218">
        <v>592.77</v>
      </c>
    </row>
    <row r="69" spans="1:63" x14ac:dyDescent="0.2">
      <c r="A69" s="215">
        <v>64</v>
      </c>
      <c r="B69" s="216">
        <f t="shared" si="61"/>
        <v>10</v>
      </c>
      <c r="C69" s="217">
        <f t="shared" si="62"/>
        <v>10</v>
      </c>
      <c r="D69" s="217">
        <f t="shared" si="63"/>
        <v>10</v>
      </c>
      <c r="E69" s="217">
        <f t="shared" si="64"/>
        <v>10</v>
      </c>
      <c r="F69" s="217">
        <f t="shared" si="65"/>
        <v>10</v>
      </c>
      <c r="G69" s="217">
        <f t="shared" si="66"/>
        <v>10</v>
      </c>
      <c r="H69" s="217">
        <f t="shared" si="67"/>
        <v>10</v>
      </c>
      <c r="I69" s="217">
        <f t="shared" si="68"/>
        <v>10</v>
      </c>
      <c r="J69" s="217">
        <f t="shared" si="69"/>
        <v>10</v>
      </c>
      <c r="K69" s="217">
        <f t="shared" si="70"/>
        <v>10</v>
      </c>
      <c r="L69" s="217">
        <f t="shared" si="71"/>
        <v>10</v>
      </c>
      <c r="M69" s="217">
        <f t="shared" si="72"/>
        <v>10</v>
      </c>
      <c r="N69" s="217">
        <f t="shared" si="73"/>
        <v>10</v>
      </c>
      <c r="O69" s="217">
        <f t="shared" si="74"/>
        <v>10</v>
      </c>
      <c r="P69" s="217">
        <f t="shared" si="75"/>
        <v>10</v>
      </c>
      <c r="Q69" s="217">
        <f t="shared" si="76"/>
        <v>10</v>
      </c>
      <c r="R69" s="217">
        <f t="shared" si="77"/>
        <v>10</v>
      </c>
      <c r="S69" s="217">
        <f t="shared" si="78"/>
        <v>10</v>
      </c>
      <c r="T69" s="217">
        <f t="shared" si="79"/>
        <v>10</v>
      </c>
      <c r="U69" s="217">
        <f t="shared" si="80"/>
        <v>10</v>
      </c>
      <c r="V69" s="217">
        <f t="shared" si="81"/>
        <v>10</v>
      </c>
      <c r="W69" s="217">
        <f t="shared" si="82"/>
        <v>10</v>
      </c>
      <c r="X69" s="217">
        <f t="shared" si="83"/>
        <v>0</v>
      </c>
      <c r="Y69" s="217">
        <f t="shared" si="84"/>
        <v>0</v>
      </c>
      <c r="Z69" s="217">
        <f t="shared" si="85"/>
        <v>0</v>
      </c>
      <c r="AA69" s="217">
        <f t="shared" si="86"/>
        <v>0</v>
      </c>
      <c r="AB69" s="217">
        <f t="shared" si="87"/>
        <v>0</v>
      </c>
      <c r="AC69" s="217">
        <f t="shared" si="88"/>
        <v>0</v>
      </c>
      <c r="AD69" s="217">
        <f t="shared" si="89"/>
        <v>0</v>
      </c>
      <c r="AE69" s="217">
        <f t="shared" si="90"/>
        <v>0</v>
      </c>
      <c r="AF69" s="217">
        <f t="shared" si="91"/>
        <v>0</v>
      </c>
      <c r="AG69" s="217">
        <f t="shared" si="92"/>
        <v>0</v>
      </c>
      <c r="AH69" s="217">
        <f t="shared" si="93"/>
        <v>0</v>
      </c>
      <c r="AI69" s="217">
        <f t="shared" si="94"/>
        <v>0</v>
      </c>
      <c r="AJ69" s="217">
        <f t="shared" si="95"/>
        <v>0</v>
      </c>
      <c r="AK69" s="217">
        <f t="shared" si="96"/>
        <v>0</v>
      </c>
      <c r="AL69" s="217">
        <f t="shared" si="97"/>
        <v>0</v>
      </c>
      <c r="AM69" s="217">
        <f t="shared" si="98"/>
        <v>0</v>
      </c>
      <c r="AN69" s="217">
        <f t="shared" si="99"/>
        <v>0</v>
      </c>
      <c r="AO69" s="217">
        <f t="shared" si="100"/>
        <v>0</v>
      </c>
      <c r="AP69" s="217">
        <f t="shared" si="101"/>
        <v>0</v>
      </c>
      <c r="AQ69" s="217">
        <f t="shared" si="102"/>
        <v>0</v>
      </c>
      <c r="AR69" s="217">
        <f t="shared" si="103"/>
        <v>0</v>
      </c>
      <c r="AS69" s="217">
        <f t="shared" si="104"/>
        <v>0</v>
      </c>
      <c r="AT69" s="217">
        <f t="shared" si="105"/>
        <v>0</v>
      </c>
      <c r="AU69" s="217">
        <f t="shared" si="106"/>
        <v>0</v>
      </c>
      <c r="AV69" s="217">
        <f t="shared" si="107"/>
        <v>0</v>
      </c>
      <c r="AW69" s="217">
        <f t="shared" si="108"/>
        <v>0</v>
      </c>
      <c r="AX69" s="217">
        <f t="shared" si="109"/>
        <v>0</v>
      </c>
      <c r="AY69" s="217">
        <f t="shared" si="110"/>
        <v>0</v>
      </c>
      <c r="AZ69" s="217">
        <f t="shared" si="111"/>
        <v>0</v>
      </c>
      <c r="BA69" s="217">
        <f t="shared" si="112"/>
        <v>0</v>
      </c>
      <c r="BB69" s="217">
        <f t="shared" si="113"/>
        <v>0</v>
      </c>
      <c r="BC69" s="217">
        <f t="shared" si="114"/>
        <v>0</v>
      </c>
      <c r="BD69" s="217">
        <f t="shared" si="115"/>
        <v>0</v>
      </c>
      <c r="BE69" s="217">
        <f t="shared" si="116"/>
        <v>0</v>
      </c>
      <c r="BF69" s="217">
        <f t="shared" si="117"/>
        <v>0</v>
      </c>
      <c r="BG69" s="217">
        <f t="shared" si="118"/>
        <v>0</v>
      </c>
      <c r="BH69" s="217">
        <f t="shared" si="119"/>
        <v>0</v>
      </c>
      <c r="BI69" s="217">
        <f t="shared" si="120"/>
        <v>0</v>
      </c>
      <c r="BJ69" s="217">
        <f t="shared" si="121"/>
        <v>0</v>
      </c>
      <c r="BK69" s="218">
        <v>568.13</v>
      </c>
    </row>
    <row r="70" spans="1:63" x14ac:dyDescent="0.2">
      <c r="A70" s="215">
        <v>65</v>
      </c>
      <c r="B70" s="216">
        <f t="shared" si="61"/>
        <v>10</v>
      </c>
      <c r="C70" s="217">
        <f t="shared" si="62"/>
        <v>10</v>
      </c>
      <c r="D70" s="217">
        <f t="shared" si="63"/>
        <v>10</v>
      </c>
      <c r="E70" s="217">
        <f t="shared" si="64"/>
        <v>10</v>
      </c>
      <c r="F70" s="217">
        <f t="shared" si="65"/>
        <v>10</v>
      </c>
      <c r="G70" s="217">
        <f t="shared" si="66"/>
        <v>10</v>
      </c>
      <c r="H70" s="217">
        <f t="shared" si="67"/>
        <v>10</v>
      </c>
      <c r="I70" s="217">
        <f t="shared" si="68"/>
        <v>10</v>
      </c>
      <c r="J70" s="217">
        <f t="shared" si="69"/>
        <v>10</v>
      </c>
      <c r="K70" s="217">
        <f t="shared" si="70"/>
        <v>10</v>
      </c>
      <c r="L70" s="217">
        <f t="shared" si="71"/>
        <v>10</v>
      </c>
      <c r="M70" s="217">
        <f t="shared" si="72"/>
        <v>10</v>
      </c>
      <c r="N70" s="217">
        <f t="shared" si="73"/>
        <v>10</v>
      </c>
      <c r="O70" s="217">
        <f t="shared" si="74"/>
        <v>10</v>
      </c>
      <c r="P70" s="217">
        <f t="shared" si="75"/>
        <v>10</v>
      </c>
      <c r="Q70" s="217">
        <f t="shared" si="76"/>
        <v>10</v>
      </c>
      <c r="R70" s="217">
        <f t="shared" si="77"/>
        <v>10</v>
      </c>
      <c r="S70" s="217">
        <f t="shared" si="78"/>
        <v>10</v>
      </c>
      <c r="T70" s="217">
        <f t="shared" si="79"/>
        <v>10</v>
      </c>
      <c r="U70" s="217">
        <f t="shared" si="80"/>
        <v>10</v>
      </c>
      <c r="V70" s="217">
        <f t="shared" si="81"/>
        <v>10</v>
      </c>
      <c r="W70" s="217">
        <f t="shared" si="82"/>
        <v>0</v>
      </c>
      <c r="X70" s="217">
        <f t="shared" si="83"/>
        <v>0</v>
      </c>
      <c r="Y70" s="217">
        <f t="shared" si="84"/>
        <v>0</v>
      </c>
      <c r="Z70" s="217">
        <f t="shared" si="85"/>
        <v>0</v>
      </c>
      <c r="AA70" s="217">
        <f t="shared" si="86"/>
        <v>0</v>
      </c>
      <c r="AB70" s="217">
        <f t="shared" si="87"/>
        <v>0</v>
      </c>
      <c r="AC70" s="217">
        <f t="shared" si="88"/>
        <v>0</v>
      </c>
      <c r="AD70" s="217">
        <f t="shared" si="89"/>
        <v>0</v>
      </c>
      <c r="AE70" s="217">
        <f t="shared" si="90"/>
        <v>0</v>
      </c>
      <c r="AF70" s="217">
        <f t="shared" si="91"/>
        <v>0</v>
      </c>
      <c r="AG70" s="217">
        <f t="shared" si="92"/>
        <v>0</v>
      </c>
      <c r="AH70" s="217">
        <f t="shared" si="93"/>
        <v>0</v>
      </c>
      <c r="AI70" s="217">
        <f t="shared" si="94"/>
        <v>0</v>
      </c>
      <c r="AJ70" s="217">
        <f t="shared" si="95"/>
        <v>0</v>
      </c>
      <c r="AK70" s="217">
        <f t="shared" si="96"/>
        <v>0</v>
      </c>
      <c r="AL70" s="217">
        <f t="shared" si="97"/>
        <v>0</v>
      </c>
      <c r="AM70" s="217">
        <f t="shared" si="98"/>
        <v>0</v>
      </c>
      <c r="AN70" s="217">
        <f t="shared" si="99"/>
        <v>0</v>
      </c>
      <c r="AO70" s="217">
        <f t="shared" si="100"/>
        <v>0</v>
      </c>
      <c r="AP70" s="217">
        <f t="shared" si="101"/>
        <v>0</v>
      </c>
      <c r="AQ70" s="217">
        <f t="shared" si="102"/>
        <v>0</v>
      </c>
      <c r="AR70" s="217">
        <f t="shared" si="103"/>
        <v>0</v>
      </c>
      <c r="AS70" s="217">
        <f t="shared" si="104"/>
        <v>0</v>
      </c>
      <c r="AT70" s="217">
        <f t="shared" si="105"/>
        <v>0</v>
      </c>
      <c r="AU70" s="217">
        <f t="shared" si="106"/>
        <v>0</v>
      </c>
      <c r="AV70" s="217">
        <f t="shared" si="107"/>
        <v>0</v>
      </c>
      <c r="AW70" s="217">
        <f t="shared" si="108"/>
        <v>0</v>
      </c>
      <c r="AX70" s="217">
        <f t="shared" si="109"/>
        <v>0</v>
      </c>
      <c r="AY70" s="217">
        <f t="shared" si="110"/>
        <v>0</v>
      </c>
      <c r="AZ70" s="217">
        <f t="shared" si="111"/>
        <v>0</v>
      </c>
      <c r="BA70" s="217">
        <f t="shared" si="112"/>
        <v>0</v>
      </c>
      <c r="BB70" s="217">
        <f t="shared" si="113"/>
        <v>0</v>
      </c>
      <c r="BC70" s="217">
        <f t="shared" si="114"/>
        <v>0</v>
      </c>
      <c r="BD70" s="217">
        <f t="shared" si="115"/>
        <v>0</v>
      </c>
      <c r="BE70" s="217">
        <f t="shared" si="116"/>
        <v>0</v>
      </c>
      <c r="BF70" s="217">
        <f t="shared" si="117"/>
        <v>0</v>
      </c>
      <c r="BG70" s="217">
        <f t="shared" si="118"/>
        <v>0</v>
      </c>
      <c r="BH70" s="217">
        <f t="shared" si="119"/>
        <v>0</v>
      </c>
      <c r="BI70" s="217">
        <f t="shared" si="120"/>
        <v>0</v>
      </c>
      <c r="BJ70" s="217">
        <f t="shared" si="121"/>
        <v>0</v>
      </c>
      <c r="BK70" s="218">
        <v>543.41999999999996</v>
      </c>
    </row>
    <row r="71" spans="1:63" x14ac:dyDescent="0.2">
      <c r="A71" s="215">
        <v>66</v>
      </c>
      <c r="B71" s="216">
        <f t="shared" si="61"/>
        <v>10</v>
      </c>
      <c r="C71" s="217">
        <f t="shared" si="62"/>
        <v>10</v>
      </c>
      <c r="D71" s="217">
        <f t="shared" si="63"/>
        <v>10</v>
      </c>
      <c r="E71" s="217">
        <f t="shared" si="64"/>
        <v>10</v>
      </c>
      <c r="F71" s="217">
        <f t="shared" si="65"/>
        <v>10</v>
      </c>
      <c r="G71" s="217">
        <f t="shared" si="66"/>
        <v>10</v>
      </c>
      <c r="H71" s="217">
        <f t="shared" si="67"/>
        <v>10</v>
      </c>
      <c r="I71" s="217">
        <f t="shared" si="68"/>
        <v>10</v>
      </c>
      <c r="J71" s="217">
        <f t="shared" si="69"/>
        <v>10</v>
      </c>
      <c r="K71" s="217">
        <f t="shared" si="70"/>
        <v>10</v>
      </c>
      <c r="L71" s="217">
        <f t="shared" si="71"/>
        <v>10</v>
      </c>
      <c r="M71" s="217">
        <f t="shared" si="72"/>
        <v>10</v>
      </c>
      <c r="N71" s="217">
        <f t="shared" si="73"/>
        <v>10</v>
      </c>
      <c r="O71" s="217">
        <f t="shared" si="74"/>
        <v>10</v>
      </c>
      <c r="P71" s="217">
        <f t="shared" si="75"/>
        <v>10</v>
      </c>
      <c r="Q71" s="217">
        <f t="shared" si="76"/>
        <v>10</v>
      </c>
      <c r="R71" s="217">
        <f t="shared" si="77"/>
        <v>10</v>
      </c>
      <c r="S71" s="217">
        <f t="shared" si="78"/>
        <v>10</v>
      </c>
      <c r="T71" s="217">
        <f t="shared" si="79"/>
        <v>10</v>
      </c>
      <c r="U71" s="217">
        <f t="shared" si="80"/>
        <v>10</v>
      </c>
      <c r="V71" s="217">
        <f t="shared" si="81"/>
        <v>0</v>
      </c>
      <c r="W71" s="217">
        <f t="shared" si="82"/>
        <v>0</v>
      </c>
      <c r="X71" s="217">
        <f t="shared" si="83"/>
        <v>0</v>
      </c>
      <c r="Y71" s="217">
        <f t="shared" si="84"/>
        <v>0</v>
      </c>
      <c r="Z71" s="217">
        <f t="shared" si="85"/>
        <v>0</v>
      </c>
      <c r="AA71" s="217">
        <f t="shared" si="86"/>
        <v>0</v>
      </c>
      <c r="AB71" s="217">
        <f t="shared" si="87"/>
        <v>0</v>
      </c>
      <c r="AC71" s="217">
        <f t="shared" si="88"/>
        <v>0</v>
      </c>
      <c r="AD71" s="217">
        <f t="shared" si="89"/>
        <v>0</v>
      </c>
      <c r="AE71" s="217">
        <f t="shared" si="90"/>
        <v>0</v>
      </c>
      <c r="AF71" s="217">
        <f t="shared" si="91"/>
        <v>0</v>
      </c>
      <c r="AG71" s="217">
        <f t="shared" si="92"/>
        <v>0</v>
      </c>
      <c r="AH71" s="217">
        <f t="shared" si="93"/>
        <v>0</v>
      </c>
      <c r="AI71" s="217">
        <f t="shared" si="94"/>
        <v>0</v>
      </c>
      <c r="AJ71" s="217">
        <f t="shared" si="95"/>
        <v>0</v>
      </c>
      <c r="AK71" s="217">
        <f t="shared" si="96"/>
        <v>0</v>
      </c>
      <c r="AL71" s="217">
        <f t="shared" si="97"/>
        <v>0</v>
      </c>
      <c r="AM71" s="217">
        <f t="shared" si="98"/>
        <v>0</v>
      </c>
      <c r="AN71" s="217">
        <f t="shared" si="99"/>
        <v>0</v>
      </c>
      <c r="AO71" s="217">
        <f t="shared" si="100"/>
        <v>0</v>
      </c>
      <c r="AP71" s="217">
        <f t="shared" si="101"/>
        <v>0</v>
      </c>
      <c r="AQ71" s="217">
        <f t="shared" si="102"/>
        <v>0</v>
      </c>
      <c r="AR71" s="217">
        <f t="shared" si="103"/>
        <v>0</v>
      </c>
      <c r="AS71" s="217">
        <f t="shared" si="104"/>
        <v>0</v>
      </c>
      <c r="AT71" s="217">
        <f t="shared" si="105"/>
        <v>0</v>
      </c>
      <c r="AU71" s="217">
        <f t="shared" si="106"/>
        <v>0</v>
      </c>
      <c r="AV71" s="217">
        <f t="shared" si="107"/>
        <v>0</v>
      </c>
      <c r="AW71" s="217">
        <f t="shared" si="108"/>
        <v>0</v>
      </c>
      <c r="AX71" s="217">
        <f t="shared" si="109"/>
        <v>0</v>
      </c>
      <c r="AY71" s="217">
        <f t="shared" si="110"/>
        <v>0</v>
      </c>
      <c r="AZ71" s="217">
        <f t="shared" si="111"/>
        <v>0</v>
      </c>
      <c r="BA71" s="217">
        <f t="shared" si="112"/>
        <v>0</v>
      </c>
      <c r="BB71" s="217">
        <f t="shared" si="113"/>
        <v>0</v>
      </c>
      <c r="BC71" s="217">
        <f t="shared" si="114"/>
        <v>0</v>
      </c>
      <c r="BD71" s="217">
        <f t="shared" si="115"/>
        <v>0</v>
      </c>
      <c r="BE71" s="217">
        <f t="shared" si="116"/>
        <v>0</v>
      </c>
      <c r="BF71" s="217">
        <f t="shared" si="117"/>
        <v>0</v>
      </c>
      <c r="BG71" s="217">
        <f t="shared" si="118"/>
        <v>0</v>
      </c>
      <c r="BH71" s="217">
        <f t="shared" si="119"/>
        <v>0</v>
      </c>
      <c r="BI71" s="217">
        <f t="shared" si="120"/>
        <v>0</v>
      </c>
      <c r="BJ71" s="217">
        <f t="shared" si="121"/>
        <v>0</v>
      </c>
      <c r="BK71" s="218">
        <v>518.49</v>
      </c>
    </row>
    <row r="72" spans="1:63" x14ac:dyDescent="0.2">
      <c r="A72" s="215">
        <v>67</v>
      </c>
      <c r="B72" s="216">
        <f t="shared" ref="B72:B90" si="122">IF($A72+B$5&gt;85,0,IF(B71=10,10,B71+0.5))</f>
        <v>10</v>
      </c>
      <c r="C72" s="217">
        <f t="shared" ref="C72:C90" si="123">IF($A72+C$5&gt;85,0,IF(C71=10,10,C71+0.5))</f>
        <v>10</v>
      </c>
      <c r="D72" s="217">
        <f t="shared" ref="D72:D90" si="124">IF($A72+D$5&gt;85,0,IF(D71=10,10,D71+0.5))</f>
        <v>10</v>
      </c>
      <c r="E72" s="217">
        <f t="shared" ref="E72:E90" si="125">IF($A72+E$5&gt;85,0,IF(E71=10,10,E71+0.5))</f>
        <v>10</v>
      </c>
      <c r="F72" s="217">
        <f t="shared" ref="F72:F90" si="126">IF($A72+F$5&gt;85,0,IF(F71=10,10,F71+0.5))</f>
        <v>10</v>
      </c>
      <c r="G72" s="217">
        <f t="shared" ref="G72:G90" si="127">IF($A72+G$5&gt;85,0,IF(G71=10,10,G71+0.5))</f>
        <v>10</v>
      </c>
      <c r="H72" s="217">
        <f t="shared" ref="H72:H90" si="128">IF($A72+H$5&gt;85,0,IF(H71=10,10,H71+0.5))</f>
        <v>10</v>
      </c>
      <c r="I72" s="217">
        <f t="shared" ref="I72:I90" si="129">IF($A72+I$5&gt;85,0,IF(I71=10,10,I71+0.5))</f>
        <v>10</v>
      </c>
      <c r="J72" s="217">
        <f t="shared" ref="J72:J90" si="130">IF($A72+J$5&gt;85,0,IF(J71=10,10,J71+0.5))</f>
        <v>10</v>
      </c>
      <c r="K72" s="217">
        <f t="shared" ref="K72:K90" si="131">IF($A72+K$5&gt;85,0,IF(K71=10,10,K71+0.5))</f>
        <v>10</v>
      </c>
      <c r="L72" s="217">
        <f t="shared" ref="L72:L90" si="132">IF($A72+L$5&gt;85,0,IF(L71=10,10,L71+0.5))</f>
        <v>10</v>
      </c>
      <c r="M72" s="217">
        <f t="shared" ref="M72:M90" si="133">IF($A72+M$5&gt;85,0,IF(M71=10,10,M71+0.5))</f>
        <v>10</v>
      </c>
      <c r="N72" s="217">
        <f t="shared" ref="N72:N90" si="134">IF($A72+N$5&gt;85,0,IF(N71=10,10,N71+0.5))</f>
        <v>10</v>
      </c>
      <c r="O72" s="217">
        <f t="shared" ref="O72:O90" si="135">IF($A72+O$5&gt;85,0,IF(O71=10,10,O71+0.5))</f>
        <v>10</v>
      </c>
      <c r="P72" s="217">
        <f t="shared" ref="P72:P90" si="136">IF($A72+P$5&gt;85,0,IF(P71=10,10,P71+0.5))</f>
        <v>10</v>
      </c>
      <c r="Q72" s="217">
        <f t="shared" ref="Q72:Q90" si="137">IF($A72+Q$5&gt;85,0,IF(Q71=10,10,Q71+0.5))</f>
        <v>10</v>
      </c>
      <c r="R72" s="217">
        <f t="shared" ref="R72:R90" si="138">IF($A72+R$5&gt;85,0,IF(R71=10,10,R71+0.5))</f>
        <v>10</v>
      </c>
      <c r="S72" s="217">
        <f t="shared" ref="S72:S90" si="139">IF($A72+S$5&gt;85,0,IF(S71=10,10,S71+0.5))</f>
        <v>10</v>
      </c>
      <c r="T72" s="217">
        <f t="shared" ref="T72:T90" si="140">IF($A72+T$5&gt;85,0,IF(T71=10,10,T71+0.5))</f>
        <v>10</v>
      </c>
      <c r="U72" s="217">
        <f t="shared" ref="U72:U90" si="141">IF($A72+U$5&gt;85,0,IF(U71=10,10,U71+0.5))</f>
        <v>0</v>
      </c>
      <c r="V72" s="217">
        <f t="shared" ref="V72:V90" si="142">IF($A72+V$5&gt;85,0,IF(V71=10,10,V71+0.5))</f>
        <v>0</v>
      </c>
      <c r="W72" s="217">
        <f t="shared" ref="W72:W90" si="143">IF($A72+W$5&gt;85,0,IF(W71=10,10,W71+0.5))</f>
        <v>0</v>
      </c>
      <c r="X72" s="217">
        <f t="shared" ref="X72:X90" si="144">IF($A72+X$5&gt;85,0,IF(X71=10,10,X71+0.5))</f>
        <v>0</v>
      </c>
      <c r="Y72" s="217">
        <f t="shared" ref="Y72:Y90" si="145">IF($A72+Y$5&gt;85,0,IF(Y71=10,10,Y71+0.5))</f>
        <v>0</v>
      </c>
      <c r="Z72" s="217">
        <f t="shared" ref="Z72:Z90" si="146">IF($A72+Z$5&gt;85,0,IF(Z71=10,10,Z71+0.5))</f>
        <v>0</v>
      </c>
      <c r="AA72" s="217">
        <f t="shared" ref="AA72:AA90" si="147">IF($A72+AA$5&gt;85,0,IF(AA71=10,10,AA71+0.5))</f>
        <v>0</v>
      </c>
      <c r="AB72" s="217">
        <f t="shared" ref="AB72:AB90" si="148">IF($A72+AB$5&gt;85,0,IF(AB71=10,10,AB71+0.5))</f>
        <v>0</v>
      </c>
      <c r="AC72" s="217">
        <f t="shared" ref="AC72:AC90" si="149">IF($A72+AC$5&gt;85,0,IF(AC71=10,10,AC71+0.5))</f>
        <v>0</v>
      </c>
      <c r="AD72" s="217">
        <f t="shared" ref="AD72:AD90" si="150">IF($A72+AD$5&gt;85,0,IF(AD71=10,10,AD71+0.5))</f>
        <v>0</v>
      </c>
      <c r="AE72" s="217">
        <f t="shared" ref="AE72:AE90" si="151">IF($A72+AE$5&gt;85,0,IF(AE71=10,10,AE71+0.5))</f>
        <v>0</v>
      </c>
      <c r="AF72" s="217">
        <f t="shared" ref="AF72:AF90" si="152">IF($A72+AF$5&gt;85,0,IF(AF71=10,10,AF71+0.5))</f>
        <v>0</v>
      </c>
      <c r="AG72" s="217">
        <f t="shared" ref="AG72:AG90" si="153">IF($A72+AG$5&gt;85,0,IF(AG71=10,10,AG71+0.5))</f>
        <v>0</v>
      </c>
      <c r="AH72" s="217">
        <f t="shared" ref="AH72:AH90" si="154">IF($A72+AH$5&gt;85,0,IF(AH71=10,10,AH71+0.5))</f>
        <v>0</v>
      </c>
      <c r="AI72" s="217">
        <f t="shared" ref="AI72:AI90" si="155">IF($A72+AI$5&gt;85,0,IF(AI71=10,10,AI71+0.5))</f>
        <v>0</v>
      </c>
      <c r="AJ72" s="217">
        <f t="shared" ref="AJ72:AJ90" si="156">IF($A72+AJ$5&gt;85,0,IF(AJ71=10,10,AJ71+0.5))</f>
        <v>0</v>
      </c>
      <c r="AK72" s="217">
        <f t="shared" ref="AK72:AK90" si="157">IF($A72+AK$5&gt;85,0,IF(AK71=10,10,AK71+0.5))</f>
        <v>0</v>
      </c>
      <c r="AL72" s="217">
        <f t="shared" ref="AL72:AL90" si="158">IF($A72+AL$5&gt;85,0,IF(AL71=10,10,AL71+0.5))</f>
        <v>0</v>
      </c>
      <c r="AM72" s="217">
        <f t="shared" ref="AM72:AM90" si="159">IF($A72+AM$5&gt;85,0,IF(AM71=10,10,AM71+0.5))</f>
        <v>0</v>
      </c>
      <c r="AN72" s="217">
        <f t="shared" ref="AN72:AN90" si="160">IF($A72+AN$5&gt;85,0,IF(AN71=10,10,AN71+0.5))</f>
        <v>0</v>
      </c>
      <c r="AO72" s="217">
        <f t="shared" ref="AO72:AO90" si="161">IF($A72+AO$5&gt;85,0,IF(AO71=10,10,AO71+0.5))</f>
        <v>0</v>
      </c>
      <c r="AP72" s="217">
        <f t="shared" ref="AP72:AP90" si="162">IF($A72+AP$5&gt;85,0,IF(AP71=10,10,AP71+0.5))</f>
        <v>0</v>
      </c>
      <c r="AQ72" s="217">
        <f t="shared" ref="AQ72:AQ90" si="163">IF($A72+AQ$5&gt;85,0,IF(AQ71=10,10,AQ71+0.5))</f>
        <v>0</v>
      </c>
      <c r="AR72" s="217">
        <f t="shared" ref="AR72:AR90" si="164">IF($A72+AR$5&gt;85,0,IF(AR71=10,10,AR71+0.5))</f>
        <v>0</v>
      </c>
      <c r="AS72" s="217">
        <f t="shared" ref="AS72:AS90" si="165">IF($A72+AS$5&gt;85,0,IF(AS71=10,10,AS71+0.5))</f>
        <v>0</v>
      </c>
      <c r="AT72" s="217">
        <f t="shared" ref="AT72:AT90" si="166">IF($A72+AT$5&gt;85,0,IF(AT71=10,10,AT71+0.5))</f>
        <v>0</v>
      </c>
      <c r="AU72" s="217">
        <f t="shared" ref="AU72:AU90" si="167">IF($A72+AU$5&gt;85,0,IF(AU71=10,10,AU71+0.5))</f>
        <v>0</v>
      </c>
      <c r="AV72" s="217">
        <f t="shared" ref="AV72:AV90" si="168">IF($A72+AV$5&gt;85,0,IF(AV71=10,10,AV71+0.5))</f>
        <v>0</v>
      </c>
      <c r="AW72" s="217">
        <f t="shared" ref="AW72:AW90" si="169">IF($A72+AW$5&gt;85,0,IF(AW71=10,10,AW71+0.5))</f>
        <v>0</v>
      </c>
      <c r="AX72" s="217">
        <f t="shared" ref="AX72:AX90" si="170">IF($A72+AX$5&gt;85,0,IF(AX71=10,10,AX71+0.5))</f>
        <v>0</v>
      </c>
      <c r="AY72" s="217">
        <f t="shared" ref="AY72:AY90" si="171">IF($A72+AY$5&gt;85,0,IF(AY71=10,10,AY71+0.5))</f>
        <v>0</v>
      </c>
      <c r="AZ72" s="217">
        <f t="shared" ref="AZ72:AZ90" si="172">IF($A72+AZ$5&gt;85,0,IF(AZ71=10,10,AZ71+0.5))</f>
        <v>0</v>
      </c>
      <c r="BA72" s="217">
        <f t="shared" ref="BA72:BA90" si="173">IF($A72+BA$5&gt;85,0,IF(BA71=10,10,BA71+0.5))</f>
        <v>0</v>
      </c>
      <c r="BB72" s="217">
        <f t="shared" ref="BB72:BB90" si="174">IF($A72+BB$5&gt;85,0,IF(BB71=10,10,BB71+0.5))</f>
        <v>0</v>
      </c>
      <c r="BC72" s="217">
        <f t="shared" ref="BC72:BC90" si="175">IF($A72+BC$5&gt;85,0,IF(BC71=10,10,BC71+0.5))</f>
        <v>0</v>
      </c>
      <c r="BD72" s="217">
        <f t="shared" ref="BD72:BD90" si="176">IF($A72+BD$5&gt;85,0,IF(BD71=10,10,BD71+0.5))</f>
        <v>0</v>
      </c>
      <c r="BE72" s="217">
        <f t="shared" ref="BE72:BE90" si="177">IF($A72+BE$5&gt;85,0,IF(BE71=10,10,BE71+0.5))</f>
        <v>0</v>
      </c>
      <c r="BF72" s="217">
        <f t="shared" ref="BF72:BF90" si="178">IF($A72+BF$5&gt;85,0,IF(BF71=10,10,BF71+0.5))</f>
        <v>0</v>
      </c>
      <c r="BG72" s="217">
        <f t="shared" ref="BG72:BG90" si="179">IF($A72+BG$5&gt;85,0,IF(BG71=10,10,BG71+0.5))</f>
        <v>0</v>
      </c>
      <c r="BH72" s="217">
        <f t="shared" ref="BH72:BH90" si="180">IF($A72+BH$5&gt;85,0,IF(BH71=10,10,BH71+0.5))</f>
        <v>0</v>
      </c>
      <c r="BI72" s="217">
        <f t="shared" ref="BI72:BI90" si="181">IF($A72+BI$5&gt;85,0,IF(BI71=10,10,BI71+0.5))</f>
        <v>0</v>
      </c>
      <c r="BJ72" s="217">
        <f t="shared" ref="BJ72:BJ90" si="182">IF($A72+BJ$5&gt;85,0,IF(BJ71=10,10,BJ71+0.5))</f>
        <v>0</v>
      </c>
      <c r="BK72" s="218">
        <v>493.65</v>
      </c>
    </row>
    <row r="73" spans="1:63" x14ac:dyDescent="0.2">
      <c r="A73" s="215">
        <v>68</v>
      </c>
      <c r="B73" s="216">
        <f t="shared" si="122"/>
        <v>10</v>
      </c>
      <c r="C73" s="217">
        <f t="shared" si="123"/>
        <v>10</v>
      </c>
      <c r="D73" s="217">
        <f t="shared" si="124"/>
        <v>10</v>
      </c>
      <c r="E73" s="217">
        <f t="shared" si="125"/>
        <v>10</v>
      </c>
      <c r="F73" s="217">
        <f t="shared" si="126"/>
        <v>10</v>
      </c>
      <c r="G73" s="217">
        <f t="shared" si="127"/>
        <v>10</v>
      </c>
      <c r="H73" s="217">
        <f t="shared" si="128"/>
        <v>10</v>
      </c>
      <c r="I73" s="217">
        <f t="shared" si="129"/>
        <v>10</v>
      </c>
      <c r="J73" s="217">
        <f t="shared" si="130"/>
        <v>10</v>
      </c>
      <c r="K73" s="217">
        <f t="shared" si="131"/>
        <v>10</v>
      </c>
      <c r="L73" s="217">
        <f t="shared" si="132"/>
        <v>10</v>
      </c>
      <c r="M73" s="217">
        <f t="shared" si="133"/>
        <v>10</v>
      </c>
      <c r="N73" s="217">
        <f t="shared" si="134"/>
        <v>10</v>
      </c>
      <c r="O73" s="217">
        <f t="shared" si="135"/>
        <v>10</v>
      </c>
      <c r="P73" s="217">
        <f t="shared" si="136"/>
        <v>10</v>
      </c>
      <c r="Q73" s="217">
        <f t="shared" si="137"/>
        <v>10</v>
      </c>
      <c r="R73" s="217">
        <f t="shared" si="138"/>
        <v>10</v>
      </c>
      <c r="S73" s="217">
        <f t="shared" si="139"/>
        <v>10</v>
      </c>
      <c r="T73" s="217">
        <f t="shared" si="140"/>
        <v>0</v>
      </c>
      <c r="U73" s="217">
        <f t="shared" si="141"/>
        <v>0</v>
      </c>
      <c r="V73" s="217">
        <f t="shared" si="142"/>
        <v>0</v>
      </c>
      <c r="W73" s="217">
        <f t="shared" si="143"/>
        <v>0</v>
      </c>
      <c r="X73" s="217">
        <f t="shared" si="144"/>
        <v>0</v>
      </c>
      <c r="Y73" s="217">
        <f t="shared" si="145"/>
        <v>0</v>
      </c>
      <c r="Z73" s="217">
        <f t="shared" si="146"/>
        <v>0</v>
      </c>
      <c r="AA73" s="217">
        <f t="shared" si="147"/>
        <v>0</v>
      </c>
      <c r="AB73" s="217">
        <f t="shared" si="148"/>
        <v>0</v>
      </c>
      <c r="AC73" s="217">
        <f t="shared" si="149"/>
        <v>0</v>
      </c>
      <c r="AD73" s="217">
        <f t="shared" si="150"/>
        <v>0</v>
      </c>
      <c r="AE73" s="217">
        <f t="shared" si="151"/>
        <v>0</v>
      </c>
      <c r="AF73" s="217">
        <f t="shared" si="152"/>
        <v>0</v>
      </c>
      <c r="AG73" s="217">
        <f t="shared" si="153"/>
        <v>0</v>
      </c>
      <c r="AH73" s="217">
        <f t="shared" si="154"/>
        <v>0</v>
      </c>
      <c r="AI73" s="217">
        <f t="shared" si="155"/>
        <v>0</v>
      </c>
      <c r="AJ73" s="217">
        <f t="shared" si="156"/>
        <v>0</v>
      </c>
      <c r="AK73" s="217">
        <f t="shared" si="157"/>
        <v>0</v>
      </c>
      <c r="AL73" s="217">
        <f t="shared" si="158"/>
        <v>0</v>
      </c>
      <c r="AM73" s="217">
        <f t="shared" si="159"/>
        <v>0</v>
      </c>
      <c r="AN73" s="217">
        <f t="shared" si="160"/>
        <v>0</v>
      </c>
      <c r="AO73" s="217">
        <f t="shared" si="161"/>
        <v>0</v>
      </c>
      <c r="AP73" s="217">
        <f t="shared" si="162"/>
        <v>0</v>
      </c>
      <c r="AQ73" s="217">
        <f t="shared" si="163"/>
        <v>0</v>
      </c>
      <c r="AR73" s="217">
        <f t="shared" si="164"/>
        <v>0</v>
      </c>
      <c r="AS73" s="217">
        <f t="shared" si="165"/>
        <v>0</v>
      </c>
      <c r="AT73" s="217">
        <f t="shared" si="166"/>
        <v>0</v>
      </c>
      <c r="AU73" s="217">
        <f t="shared" si="167"/>
        <v>0</v>
      </c>
      <c r="AV73" s="217">
        <f t="shared" si="168"/>
        <v>0</v>
      </c>
      <c r="AW73" s="217">
        <f t="shared" si="169"/>
        <v>0</v>
      </c>
      <c r="AX73" s="217">
        <f t="shared" si="170"/>
        <v>0</v>
      </c>
      <c r="AY73" s="217">
        <f t="shared" si="171"/>
        <v>0</v>
      </c>
      <c r="AZ73" s="217">
        <f t="shared" si="172"/>
        <v>0</v>
      </c>
      <c r="BA73" s="217">
        <f t="shared" si="173"/>
        <v>0</v>
      </c>
      <c r="BB73" s="217">
        <f t="shared" si="174"/>
        <v>0</v>
      </c>
      <c r="BC73" s="217">
        <f t="shared" si="175"/>
        <v>0</v>
      </c>
      <c r="BD73" s="217">
        <f t="shared" si="176"/>
        <v>0</v>
      </c>
      <c r="BE73" s="217">
        <f t="shared" si="177"/>
        <v>0</v>
      </c>
      <c r="BF73" s="217">
        <f t="shared" si="178"/>
        <v>0</v>
      </c>
      <c r="BG73" s="217">
        <f t="shared" si="179"/>
        <v>0</v>
      </c>
      <c r="BH73" s="217">
        <f t="shared" si="180"/>
        <v>0</v>
      </c>
      <c r="BI73" s="217">
        <f t="shared" si="181"/>
        <v>0</v>
      </c>
      <c r="BJ73" s="217">
        <f t="shared" si="182"/>
        <v>0</v>
      </c>
      <c r="BK73" s="218">
        <v>468.74</v>
      </c>
    </row>
    <row r="74" spans="1:63" x14ac:dyDescent="0.2">
      <c r="A74" s="215">
        <v>69</v>
      </c>
      <c r="B74" s="216">
        <f t="shared" si="122"/>
        <v>10</v>
      </c>
      <c r="C74" s="217">
        <f t="shared" si="123"/>
        <v>10</v>
      </c>
      <c r="D74" s="217">
        <f t="shared" si="124"/>
        <v>10</v>
      </c>
      <c r="E74" s="217">
        <f t="shared" si="125"/>
        <v>10</v>
      </c>
      <c r="F74" s="217">
        <f t="shared" si="126"/>
        <v>10</v>
      </c>
      <c r="G74" s="217">
        <f t="shared" si="127"/>
        <v>10</v>
      </c>
      <c r="H74" s="217">
        <f t="shared" si="128"/>
        <v>10</v>
      </c>
      <c r="I74" s="217">
        <f t="shared" si="129"/>
        <v>10</v>
      </c>
      <c r="J74" s="217">
        <f t="shared" si="130"/>
        <v>10</v>
      </c>
      <c r="K74" s="217">
        <f t="shared" si="131"/>
        <v>10</v>
      </c>
      <c r="L74" s="217">
        <f t="shared" si="132"/>
        <v>10</v>
      </c>
      <c r="M74" s="217">
        <f t="shared" si="133"/>
        <v>10</v>
      </c>
      <c r="N74" s="217">
        <f t="shared" si="134"/>
        <v>10</v>
      </c>
      <c r="O74" s="217">
        <f t="shared" si="135"/>
        <v>10</v>
      </c>
      <c r="P74" s="217">
        <f t="shared" si="136"/>
        <v>10</v>
      </c>
      <c r="Q74" s="217">
        <f t="shared" si="137"/>
        <v>10</v>
      </c>
      <c r="R74" s="217">
        <f t="shared" si="138"/>
        <v>10</v>
      </c>
      <c r="S74" s="217">
        <f t="shared" si="139"/>
        <v>0</v>
      </c>
      <c r="T74" s="217">
        <f t="shared" si="140"/>
        <v>0</v>
      </c>
      <c r="U74" s="217">
        <f t="shared" si="141"/>
        <v>0</v>
      </c>
      <c r="V74" s="217">
        <f t="shared" si="142"/>
        <v>0</v>
      </c>
      <c r="W74" s="217">
        <f t="shared" si="143"/>
        <v>0</v>
      </c>
      <c r="X74" s="217">
        <f t="shared" si="144"/>
        <v>0</v>
      </c>
      <c r="Y74" s="217">
        <f t="shared" si="145"/>
        <v>0</v>
      </c>
      <c r="Z74" s="217">
        <f t="shared" si="146"/>
        <v>0</v>
      </c>
      <c r="AA74" s="217">
        <f t="shared" si="147"/>
        <v>0</v>
      </c>
      <c r="AB74" s="217">
        <f t="shared" si="148"/>
        <v>0</v>
      </c>
      <c r="AC74" s="217">
        <f t="shared" si="149"/>
        <v>0</v>
      </c>
      <c r="AD74" s="217">
        <f t="shared" si="150"/>
        <v>0</v>
      </c>
      <c r="AE74" s="217">
        <f t="shared" si="151"/>
        <v>0</v>
      </c>
      <c r="AF74" s="217">
        <f t="shared" si="152"/>
        <v>0</v>
      </c>
      <c r="AG74" s="217">
        <f t="shared" si="153"/>
        <v>0</v>
      </c>
      <c r="AH74" s="217">
        <f t="shared" si="154"/>
        <v>0</v>
      </c>
      <c r="AI74" s="217">
        <f t="shared" si="155"/>
        <v>0</v>
      </c>
      <c r="AJ74" s="217">
        <f t="shared" si="156"/>
        <v>0</v>
      </c>
      <c r="AK74" s="217">
        <f t="shared" si="157"/>
        <v>0</v>
      </c>
      <c r="AL74" s="217">
        <f t="shared" si="158"/>
        <v>0</v>
      </c>
      <c r="AM74" s="217">
        <f t="shared" si="159"/>
        <v>0</v>
      </c>
      <c r="AN74" s="217">
        <f t="shared" si="160"/>
        <v>0</v>
      </c>
      <c r="AO74" s="217">
        <f t="shared" si="161"/>
        <v>0</v>
      </c>
      <c r="AP74" s="217">
        <f t="shared" si="162"/>
        <v>0</v>
      </c>
      <c r="AQ74" s="217">
        <f t="shared" si="163"/>
        <v>0</v>
      </c>
      <c r="AR74" s="217">
        <f t="shared" si="164"/>
        <v>0</v>
      </c>
      <c r="AS74" s="217">
        <f t="shared" si="165"/>
        <v>0</v>
      </c>
      <c r="AT74" s="217">
        <f t="shared" si="166"/>
        <v>0</v>
      </c>
      <c r="AU74" s="217">
        <f t="shared" si="167"/>
        <v>0</v>
      </c>
      <c r="AV74" s="217">
        <f t="shared" si="168"/>
        <v>0</v>
      </c>
      <c r="AW74" s="217">
        <f t="shared" si="169"/>
        <v>0</v>
      </c>
      <c r="AX74" s="217">
        <f t="shared" si="170"/>
        <v>0</v>
      </c>
      <c r="AY74" s="217">
        <f t="shared" si="171"/>
        <v>0</v>
      </c>
      <c r="AZ74" s="217">
        <f t="shared" si="172"/>
        <v>0</v>
      </c>
      <c r="BA74" s="217">
        <f t="shared" si="173"/>
        <v>0</v>
      </c>
      <c r="BB74" s="217">
        <f t="shared" si="174"/>
        <v>0</v>
      </c>
      <c r="BC74" s="217">
        <f t="shared" si="175"/>
        <v>0</v>
      </c>
      <c r="BD74" s="217">
        <f t="shared" si="176"/>
        <v>0</v>
      </c>
      <c r="BE74" s="217">
        <f t="shared" si="177"/>
        <v>0</v>
      </c>
      <c r="BF74" s="217">
        <f t="shared" si="178"/>
        <v>0</v>
      </c>
      <c r="BG74" s="217">
        <f t="shared" si="179"/>
        <v>0</v>
      </c>
      <c r="BH74" s="217">
        <f t="shared" si="180"/>
        <v>0</v>
      </c>
      <c r="BI74" s="217">
        <f t="shared" si="181"/>
        <v>0</v>
      </c>
      <c r="BJ74" s="217">
        <f t="shared" si="182"/>
        <v>0</v>
      </c>
      <c r="BK74" s="218">
        <v>443.76</v>
      </c>
    </row>
    <row r="75" spans="1:63" x14ac:dyDescent="0.2">
      <c r="A75" s="215">
        <v>70</v>
      </c>
      <c r="B75" s="216">
        <f t="shared" si="122"/>
        <v>10</v>
      </c>
      <c r="C75" s="217">
        <f t="shared" si="123"/>
        <v>10</v>
      </c>
      <c r="D75" s="217">
        <f t="shared" si="124"/>
        <v>10</v>
      </c>
      <c r="E75" s="217">
        <f t="shared" si="125"/>
        <v>10</v>
      </c>
      <c r="F75" s="217">
        <f t="shared" si="126"/>
        <v>10</v>
      </c>
      <c r="G75" s="217">
        <f t="shared" si="127"/>
        <v>10</v>
      </c>
      <c r="H75" s="217">
        <f t="shared" si="128"/>
        <v>10</v>
      </c>
      <c r="I75" s="217">
        <f t="shared" si="129"/>
        <v>10</v>
      </c>
      <c r="J75" s="217">
        <f t="shared" si="130"/>
        <v>10</v>
      </c>
      <c r="K75" s="217">
        <f t="shared" si="131"/>
        <v>10</v>
      </c>
      <c r="L75" s="217">
        <f t="shared" si="132"/>
        <v>10</v>
      </c>
      <c r="M75" s="217">
        <f t="shared" si="133"/>
        <v>10</v>
      </c>
      <c r="N75" s="217">
        <f t="shared" si="134"/>
        <v>10</v>
      </c>
      <c r="O75" s="217">
        <f t="shared" si="135"/>
        <v>10</v>
      </c>
      <c r="P75" s="217">
        <f t="shared" si="136"/>
        <v>10</v>
      </c>
      <c r="Q75" s="217">
        <f t="shared" si="137"/>
        <v>10</v>
      </c>
      <c r="R75" s="217">
        <f t="shared" si="138"/>
        <v>0</v>
      </c>
      <c r="S75" s="217">
        <f t="shared" si="139"/>
        <v>0</v>
      </c>
      <c r="T75" s="217">
        <f t="shared" si="140"/>
        <v>0</v>
      </c>
      <c r="U75" s="217">
        <f t="shared" si="141"/>
        <v>0</v>
      </c>
      <c r="V75" s="217">
        <f t="shared" si="142"/>
        <v>0</v>
      </c>
      <c r="W75" s="217">
        <f t="shared" si="143"/>
        <v>0</v>
      </c>
      <c r="X75" s="217">
        <f t="shared" si="144"/>
        <v>0</v>
      </c>
      <c r="Y75" s="217">
        <f t="shared" si="145"/>
        <v>0</v>
      </c>
      <c r="Z75" s="217">
        <f t="shared" si="146"/>
        <v>0</v>
      </c>
      <c r="AA75" s="217">
        <f t="shared" si="147"/>
        <v>0</v>
      </c>
      <c r="AB75" s="217">
        <f t="shared" si="148"/>
        <v>0</v>
      </c>
      <c r="AC75" s="217">
        <f t="shared" si="149"/>
        <v>0</v>
      </c>
      <c r="AD75" s="217">
        <f t="shared" si="150"/>
        <v>0</v>
      </c>
      <c r="AE75" s="217">
        <f t="shared" si="151"/>
        <v>0</v>
      </c>
      <c r="AF75" s="217">
        <f t="shared" si="152"/>
        <v>0</v>
      </c>
      <c r="AG75" s="217">
        <f t="shared" si="153"/>
        <v>0</v>
      </c>
      <c r="AH75" s="217">
        <f t="shared" si="154"/>
        <v>0</v>
      </c>
      <c r="AI75" s="217">
        <f t="shared" si="155"/>
        <v>0</v>
      </c>
      <c r="AJ75" s="217">
        <f t="shared" si="156"/>
        <v>0</v>
      </c>
      <c r="AK75" s="217">
        <f t="shared" si="157"/>
        <v>0</v>
      </c>
      <c r="AL75" s="217">
        <f t="shared" si="158"/>
        <v>0</v>
      </c>
      <c r="AM75" s="217">
        <f t="shared" si="159"/>
        <v>0</v>
      </c>
      <c r="AN75" s="217">
        <f t="shared" si="160"/>
        <v>0</v>
      </c>
      <c r="AO75" s="217">
        <f t="shared" si="161"/>
        <v>0</v>
      </c>
      <c r="AP75" s="217">
        <f t="shared" si="162"/>
        <v>0</v>
      </c>
      <c r="AQ75" s="217">
        <f t="shared" si="163"/>
        <v>0</v>
      </c>
      <c r="AR75" s="217">
        <f t="shared" si="164"/>
        <v>0</v>
      </c>
      <c r="AS75" s="217">
        <f t="shared" si="165"/>
        <v>0</v>
      </c>
      <c r="AT75" s="217">
        <f t="shared" si="166"/>
        <v>0</v>
      </c>
      <c r="AU75" s="217">
        <f t="shared" si="167"/>
        <v>0</v>
      </c>
      <c r="AV75" s="217">
        <f t="shared" si="168"/>
        <v>0</v>
      </c>
      <c r="AW75" s="217">
        <f t="shared" si="169"/>
        <v>0</v>
      </c>
      <c r="AX75" s="217">
        <f t="shared" si="170"/>
        <v>0</v>
      </c>
      <c r="AY75" s="217">
        <f t="shared" si="171"/>
        <v>0</v>
      </c>
      <c r="AZ75" s="217">
        <f t="shared" si="172"/>
        <v>0</v>
      </c>
      <c r="BA75" s="217">
        <f t="shared" si="173"/>
        <v>0</v>
      </c>
      <c r="BB75" s="217">
        <f t="shared" si="174"/>
        <v>0</v>
      </c>
      <c r="BC75" s="217">
        <f t="shared" si="175"/>
        <v>0</v>
      </c>
      <c r="BD75" s="217">
        <f t="shared" si="176"/>
        <v>0</v>
      </c>
      <c r="BE75" s="217">
        <f t="shared" si="177"/>
        <v>0</v>
      </c>
      <c r="BF75" s="217">
        <f t="shared" si="178"/>
        <v>0</v>
      </c>
      <c r="BG75" s="217">
        <f t="shared" si="179"/>
        <v>0</v>
      </c>
      <c r="BH75" s="217">
        <f t="shared" si="180"/>
        <v>0</v>
      </c>
      <c r="BI75" s="217">
        <f t="shared" si="181"/>
        <v>0</v>
      </c>
      <c r="BJ75" s="217">
        <f t="shared" si="182"/>
        <v>0</v>
      </c>
      <c r="BK75" s="218">
        <v>418.56</v>
      </c>
    </row>
    <row r="76" spans="1:63" x14ac:dyDescent="0.2">
      <c r="A76" s="215">
        <v>71</v>
      </c>
      <c r="B76" s="216">
        <f t="shared" si="122"/>
        <v>10</v>
      </c>
      <c r="C76" s="217">
        <f t="shared" si="123"/>
        <v>10</v>
      </c>
      <c r="D76" s="217">
        <f t="shared" si="124"/>
        <v>10</v>
      </c>
      <c r="E76" s="217">
        <f t="shared" si="125"/>
        <v>10</v>
      </c>
      <c r="F76" s="217">
        <f t="shared" si="126"/>
        <v>10</v>
      </c>
      <c r="G76" s="217">
        <f t="shared" si="127"/>
        <v>10</v>
      </c>
      <c r="H76" s="217">
        <f t="shared" si="128"/>
        <v>10</v>
      </c>
      <c r="I76" s="217">
        <f t="shared" si="129"/>
        <v>10</v>
      </c>
      <c r="J76" s="217">
        <f t="shared" si="130"/>
        <v>10</v>
      </c>
      <c r="K76" s="217">
        <f t="shared" si="131"/>
        <v>10</v>
      </c>
      <c r="L76" s="217">
        <f t="shared" si="132"/>
        <v>10</v>
      </c>
      <c r="M76" s="217">
        <f t="shared" si="133"/>
        <v>10</v>
      </c>
      <c r="N76" s="217">
        <f t="shared" si="134"/>
        <v>10</v>
      </c>
      <c r="O76" s="217">
        <f t="shared" si="135"/>
        <v>10</v>
      </c>
      <c r="P76" s="217">
        <f t="shared" si="136"/>
        <v>10</v>
      </c>
      <c r="Q76" s="217">
        <f t="shared" si="137"/>
        <v>0</v>
      </c>
      <c r="R76" s="217">
        <f t="shared" si="138"/>
        <v>0</v>
      </c>
      <c r="S76" s="217">
        <f t="shared" si="139"/>
        <v>0</v>
      </c>
      <c r="T76" s="217">
        <f t="shared" si="140"/>
        <v>0</v>
      </c>
      <c r="U76" s="217">
        <f t="shared" si="141"/>
        <v>0</v>
      </c>
      <c r="V76" s="217">
        <f t="shared" si="142"/>
        <v>0</v>
      </c>
      <c r="W76" s="217">
        <f t="shared" si="143"/>
        <v>0</v>
      </c>
      <c r="X76" s="217">
        <f t="shared" si="144"/>
        <v>0</v>
      </c>
      <c r="Y76" s="217">
        <f t="shared" si="145"/>
        <v>0</v>
      </c>
      <c r="Z76" s="217">
        <f t="shared" si="146"/>
        <v>0</v>
      </c>
      <c r="AA76" s="217">
        <f t="shared" si="147"/>
        <v>0</v>
      </c>
      <c r="AB76" s="217">
        <f t="shared" si="148"/>
        <v>0</v>
      </c>
      <c r="AC76" s="217">
        <f t="shared" si="149"/>
        <v>0</v>
      </c>
      <c r="AD76" s="217">
        <f t="shared" si="150"/>
        <v>0</v>
      </c>
      <c r="AE76" s="217">
        <f t="shared" si="151"/>
        <v>0</v>
      </c>
      <c r="AF76" s="217">
        <f t="shared" si="152"/>
        <v>0</v>
      </c>
      <c r="AG76" s="217">
        <f t="shared" si="153"/>
        <v>0</v>
      </c>
      <c r="AH76" s="217">
        <f t="shared" si="154"/>
        <v>0</v>
      </c>
      <c r="AI76" s="217">
        <f t="shared" si="155"/>
        <v>0</v>
      </c>
      <c r="AJ76" s="217">
        <f t="shared" si="156"/>
        <v>0</v>
      </c>
      <c r="AK76" s="217">
        <f t="shared" si="157"/>
        <v>0</v>
      </c>
      <c r="AL76" s="217">
        <f t="shared" si="158"/>
        <v>0</v>
      </c>
      <c r="AM76" s="217">
        <f t="shared" si="159"/>
        <v>0</v>
      </c>
      <c r="AN76" s="217">
        <f t="shared" si="160"/>
        <v>0</v>
      </c>
      <c r="AO76" s="217">
        <f t="shared" si="161"/>
        <v>0</v>
      </c>
      <c r="AP76" s="217">
        <f t="shared" si="162"/>
        <v>0</v>
      </c>
      <c r="AQ76" s="217">
        <f t="shared" si="163"/>
        <v>0</v>
      </c>
      <c r="AR76" s="217">
        <f t="shared" si="164"/>
        <v>0</v>
      </c>
      <c r="AS76" s="217">
        <f t="shared" si="165"/>
        <v>0</v>
      </c>
      <c r="AT76" s="217">
        <f t="shared" si="166"/>
        <v>0</v>
      </c>
      <c r="AU76" s="217">
        <f t="shared" si="167"/>
        <v>0</v>
      </c>
      <c r="AV76" s="217">
        <f t="shared" si="168"/>
        <v>0</v>
      </c>
      <c r="AW76" s="217">
        <f t="shared" si="169"/>
        <v>0</v>
      </c>
      <c r="AX76" s="217">
        <f t="shared" si="170"/>
        <v>0</v>
      </c>
      <c r="AY76" s="217">
        <f t="shared" si="171"/>
        <v>0</v>
      </c>
      <c r="AZ76" s="217">
        <f t="shared" si="172"/>
        <v>0</v>
      </c>
      <c r="BA76" s="217">
        <f t="shared" si="173"/>
        <v>0</v>
      </c>
      <c r="BB76" s="217">
        <f t="shared" si="174"/>
        <v>0</v>
      </c>
      <c r="BC76" s="217">
        <f t="shared" si="175"/>
        <v>0</v>
      </c>
      <c r="BD76" s="217">
        <f t="shared" si="176"/>
        <v>0</v>
      </c>
      <c r="BE76" s="217">
        <f t="shared" si="177"/>
        <v>0</v>
      </c>
      <c r="BF76" s="217">
        <f t="shared" si="178"/>
        <v>0</v>
      </c>
      <c r="BG76" s="217">
        <f t="shared" si="179"/>
        <v>0</v>
      </c>
      <c r="BH76" s="217">
        <f t="shared" si="180"/>
        <v>0</v>
      </c>
      <c r="BI76" s="217">
        <f t="shared" si="181"/>
        <v>0</v>
      </c>
      <c r="BJ76" s="217">
        <f t="shared" si="182"/>
        <v>0</v>
      </c>
      <c r="BK76" s="218">
        <v>393.45</v>
      </c>
    </row>
    <row r="77" spans="1:63" x14ac:dyDescent="0.2">
      <c r="A77" s="215">
        <v>72</v>
      </c>
      <c r="B77" s="216">
        <f t="shared" si="122"/>
        <v>10</v>
      </c>
      <c r="C77" s="217">
        <f t="shared" si="123"/>
        <v>10</v>
      </c>
      <c r="D77" s="217">
        <f t="shared" si="124"/>
        <v>10</v>
      </c>
      <c r="E77" s="217">
        <f t="shared" si="125"/>
        <v>10</v>
      </c>
      <c r="F77" s="217">
        <f t="shared" si="126"/>
        <v>10</v>
      </c>
      <c r="G77" s="217">
        <f t="shared" si="127"/>
        <v>10</v>
      </c>
      <c r="H77" s="217">
        <f t="shared" si="128"/>
        <v>10</v>
      </c>
      <c r="I77" s="217">
        <f t="shared" si="129"/>
        <v>10</v>
      </c>
      <c r="J77" s="217">
        <f t="shared" si="130"/>
        <v>10</v>
      </c>
      <c r="K77" s="217">
        <f t="shared" si="131"/>
        <v>10</v>
      </c>
      <c r="L77" s="217">
        <f t="shared" si="132"/>
        <v>10</v>
      </c>
      <c r="M77" s="217">
        <f t="shared" si="133"/>
        <v>10</v>
      </c>
      <c r="N77" s="217">
        <f t="shared" si="134"/>
        <v>10</v>
      </c>
      <c r="O77" s="217">
        <f t="shared" si="135"/>
        <v>10</v>
      </c>
      <c r="P77" s="217">
        <f t="shared" si="136"/>
        <v>0</v>
      </c>
      <c r="Q77" s="217">
        <f t="shared" si="137"/>
        <v>0</v>
      </c>
      <c r="R77" s="217">
        <f t="shared" si="138"/>
        <v>0</v>
      </c>
      <c r="S77" s="217">
        <f t="shared" si="139"/>
        <v>0</v>
      </c>
      <c r="T77" s="217">
        <f t="shared" si="140"/>
        <v>0</v>
      </c>
      <c r="U77" s="217">
        <f t="shared" si="141"/>
        <v>0</v>
      </c>
      <c r="V77" s="217">
        <f t="shared" si="142"/>
        <v>0</v>
      </c>
      <c r="W77" s="217">
        <f t="shared" si="143"/>
        <v>0</v>
      </c>
      <c r="X77" s="217">
        <f t="shared" si="144"/>
        <v>0</v>
      </c>
      <c r="Y77" s="217">
        <f t="shared" si="145"/>
        <v>0</v>
      </c>
      <c r="Z77" s="217">
        <f t="shared" si="146"/>
        <v>0</v>
      </c>
      <c r="AA77" s="217">
        <f t="shared" si="147"/>
        <v>0</v>
      </c>
      <c r="AB77" s="217">
        <f t="shared" si="148"/>
        <v>0</v>
      </c>
      <c r="AC77" s="217">
        <f t="shared" si="149"/>
        <v>0</v>
      </c>
      <c r="AD77" s="217">
        <f t="shared" si="150"/>
        <v>0</v>
      </c>
      <c r="AE77" s="217">
        <f t="shared" si="151"/>
        <v>0</v>
      </c>
      <c r="AF77" s="217">
        <f t="shared" si="152"/>
        <v>0</v>
      </c>
      <c r="AG77" s="217">
        <f t="shared" si="153"/>
        <v>0</v>
      </c>
      <c r="AH77" s="217">
        <f t="shared" si="154"/>
        <v>0</v>
      </c>
      <c r="AI77" s="217">
        <f t="shared" si="155"/>
        <v>0</v>
      </c>
      <c r="AJ77" s="217">
        <f t="shared" si="156"/>
        <v>0</v>
      </c>
      <c r="AK77" s="217">
        <f t="shared" si="157"/>
        <v>0</v>
      </c>
      <c r="AL77" s="217">
        <f t="shared" si="158"/>
        <v>0</v>
      </c>
      <c r="AM77" s="217">
        <f t="shared" si="159"/>
        <v>0</v>
      </c>
      <c r="AN77" s="217">
        <f t="shared" si="160"/>
        <v>0</v>
      </c>
      <c r="AO77" s="217">
        <f t="shared" si="161"/>
        <v>0</v>
      </c>
      <c r="AP77" s="217">
        <f t="shared" si="162"/>
        <v>0</v>
      </c>
      <c r="AQ77" s="217">
        <f t="shared" si="163"/>
        <v>0</v>
      </c>
      <c r="AR77" s="217">
        <f t="shared" si="164"/>
        <v>0</v>
      </c>
      <c r="AS77" s="217">
        <f t="shared" si="165"/>
        <v>0</v>
      </c>
      <c r="AT77" s="217">
        <f t="shared" si="166"/>
        <v>0</v>
      </c>
      <c r="AU77" s="217">
        <f t="shared" si="167"/>
        <v>0</v>
      </c>
      <c r="AV77" s="217">
        <f t="shared" si="168"/>
        <v>0</v>
      </c>
      <c r="AW77" s="217">
        <f t="shared" si="169"/>
        <v>0</v>
      </c>
      <c r="AX77" s="217">
        <f t="shared" si="170"/>
        <v>0</v>
      </c>
      <c r="AY77" s="217">
        <f t="shared" si="171"/>
        <v>0</v>
      </c>
      <c r="AZ77" s="217">
        <f t="shared" si="172"/>
        <v>0</v>
      </c>
      <c r="BA77" s="217">
        <f t="shared" si="173"/>
        <v>0</v>
      </c>
      <c r="BB77" s="217">
        <f t="shared" si="174"/>
        <v>0</v>
      </c>
      <c r="BC77" s="217">
        <f t="shared" si="175"/>
        <v>0</v>
      </c>
      <c r="BD77" s="217">
        <f t="shared" si="176"/>
        <v>0</v>
      </c>
      <c r="BE77" s="217">
        <f t="shared" si="177"/>
        <v>0</v>
      </c>
      <c r="BF77" s="217">
        <f t="shared" si="178"/>
        <v>0</v>
      </c>
      <c r="BG77" s="217">
        <f t="shared" si="179"/>
        <v>0</v>
      </c>
      <c r="BH77" s="217">
        <f t="shared" si="180"/>
        <v>0</v>
      </c>
      <c r="BI77" s="217">
        <f t="shared" si="181"/>
        <v>0</v>
      </c>
      <c r="BJ77" s="217">
        <f t="shared" si="182"/>
        <v>0</v>
      </c>
      <c r="BK77" s="218">
        <v>368.2</v>
      </c>
    </row>
    <row r="78" spans="1:63" x14ac:dyDescent="0.2">
      <c r="A78" s="215">
        <v>73</v>
      </c>
      <c r="B78" s="216">
        <f t="shared" si="122"/>
        <v>10</v>
      </c>
      <c r="C78" s="217">
        <f t="shared" si="123"/>
        <v>10</v>
      </c>
      <c r="D78" s="217">
        <f t="shared" si="124"/>
        <v>10</v>
      </c>
      <c r="E78" s="217">
        <f t="shared" si="125"/>
        <v>10</v>
      </c>
      <c r="F78" s="217">
        <f t="shared" si="126"/>
        <v>10</v>
      </c>
      <c r="G78" s="217">
        <f t="shared" si="127"/>
        <v>10</v>
      </c>
      <c r="H78" s="217">
        <f t="shared" si="128"/>
        <v>10</v>
      </c>
      <c r="I78" s="217">
        <f t="shared" si="129"/>
        <v>10</v>
      </c>
      <c r="J78" s="217">
        <f t="shared" si="130"/>
        <v>10</v>
      </c>
      <c r="K78" s="217">
        <f t="shared" si="131"/>
        <v>10</v>
      </c>
      <c r="L78" s="217">
        <f t="shared" si="132"/>
        <v>10</v>
      </c>
      <c r="M78" s="217">
        <f t="shared" si="133"/>
        <v>10</v>
      </c>
      <c r="N78" s="217">
        <f t="shared" si="134"/>
        <v>10</v>
      </c>
      <c r="O78" s="217">
        <f t="shared" si="135"/>
        <v>0</v>
      </c>
      <c r="P78" s="217">
        <f t="shared" si="136"/>
        <v>0</v>
      </c>
      <c r="Q78" s="217">
        <f t="shared" si="137"/>
        <v>0</v>
      </c>
      <c r="R78" s="217">
        <f t="shared" si="138"/>
        <v>0</v>
      </c>
      <c r="S78" s="217">
        <f t="shared" si="139"/>
        <v>0</v>
      </c>
      <c r="T78" s="217">
        <f t="shared" si="140"/>
        <v>0</v>
      </c>
      <c r="U78" s="217">
        <f t="shared" si="141"/>
        <v>0</v>
      </c>
      <c r="V78" s="217">
        <f t="shared" si="142"/>
        <v>0</v>
      </c>
      <c r="W78" s="217">
        <f t="shared" si="143"/>
        <v>0</v>
      </c>
      <c r="X78" s="217">
        <f t="shared" si="144"/>
        <v>0</v>
      </c>
      <c r="Y78" s="217">
        <f t="shared" si="145"/>
        <v>0</v>
      </c>
      <c r="Z78" s="217">
        <f t="shared" si="146"/>
        <v>0</v>
      </c>
      <c r="AA78" s="217">
        <f t="shared" si="147"/>
        <v>0</v>
      </c>
      <c r="AB78" s="217">
        <f t="shared" si="148"/>
        <v>0</v>
      </c>
      <c r="AC78" s="217">
        <f t="shared" si="149"/>
        <v>0</v>
      </c>
      <c r="AD78" s="217">
        <f t="shared" si="150"/>
        <v>0</v>
      </c>
      <c r="AE78" s="217">
        <f t="shared" si="151"/>
        <v>0</v>
      </c>
      <c r="AF78" s="217">
        <f t="shared" si="152"/>
        <v>0</v>
      </c>
      <c r="AG78" s="217">
        <f t="shared" si="153"/>
        <v>0</v>
      </c>
      <c r="AH78" s="217">
        <f t="shared" si="154"/>
        <v>0</v>
      </c>
      <c r="AI78" s="217">
        <f t="shared" si="155"/>
        <v>0</v>
      </c>
      <c r="AJ78" s="217">
        <f t="shared" si="156"/>
        <v>0</v>
      </c>
      <c r="AK78" s="217">
        <f t="shared" si="157"/>
        <v>0</v>
      </c>
      <c r="AL78" s="217">
        <f t="shared" si="158"/>
        <v>0</v>
      </c>
      <c r="AM78" s="217">
        <f t="shared" si="159"/>
        <v>0</v>
      </c>
      <c r="AN78" s="217">
        <f t="shared" si="160"/>
        <v>0</v>
      </c>
      <c r="AO78" s="217">
        <f t="shared" si="161"/>
        <v>0</v>
      </c>
      <c r="AP78" s="217">
        <f t="shared" si="162"/>
        <v>0</v>
      </c>
      <c r="AQ78" s="217">
        <f t="shared" si="163"/>
        <v>0</v>
      </c>
      <c r="AR78" s="217">
        <f t="shared" si="164"/>
        <v>0</v>
      </c>
      <c r="AS78" s="217">
        <f t="shared" si="165"/>
        <v>0</v>
      </c>
      <c r="AT78" s="217">
        <f t="shared" si="166"/>
        <v>0</v>
      </c>
      <c r="AU78" s="217">
        <f t="shared" si="167"/>
        <v>0</v>
      </c>
      <c r="AV78" s="217">
        <f t="shared" si="168"/>
        <v>0</v>
      </c>
      <c r="AW78" s="217">
        <f t="shared" si="169"/>
        <v>0</v>
      </c>
      <c r="AX78" s="217">
        <f t="shared" si="170"/>
        <v>0</v>
      </c>
      <c r="AY78" s="217">
        <f t="shared" si="171"/>
        <v>0</v>
      </c>
      <c r="AZ78" s="217">
        <f t="shared" si="172"/>
        <v>0</v>
      </c>
      <c r="BA78" s="217">
        <f t="shared" si="173"/>
        <v>0</v>
      </c>
      <c r="BB78" s="217">
        <f t="shared" si="174"/>
        <v>0</v>
      </c>
      <c r="BC78" s="217">
        <f t="shared" si="175"/>
        <v>0</v>
      </c>
      <c r="BD78" s="217">
        <f t="shared" si="176"/>
        <v>0</v>
      </c>
      <c r="BE78" s="217">
        <f t="shared" si="177"/>
        <v>0</v>
      </c>
      <c r="BF78" s="217">
        <f t="shared" si="178"/>
        <v>0</v>
      </c>
      <c r="BG78" s="217">
        <f t="shared" si="179"/>
        <v>0</v>
      </c>
      <c r="BH78" s="217">
        <f t="shared" si="180"/>
        <v>0</v>
      </c>
      <c r="BI78" s="217">
        <f t="shared" si="181"/>
        <v>0</v>
      </c>
      <c r="BJ78" s="217">
        <f t="shared" si="182"/>
        <v>0</v>
      </c>
      <c r="BK78" s="218">
        <v>342.81</v>
      </c>
    </row>
    <row r="79" spans="1:63" x14ac:dyDescent="0.2">
      <c r="A79" s="215">
        <v>74</v>
      </c>
      <c r="B79" s="216">
        <f t="shared" si="122"/>
        <v>10</v>
      </c>
      <c r="C79" s="217">
        <f t="shared" si="123"/>
        <v>10</v>
      </c>
      <c r="D79" s="217">
        <f t="shared" si="124"/>
        <v>10</v>
      </c>
      <c r="E79" s="217">
        <f t="shared" si="125"/>
        <v>10</v>
      </c>
      <c r="F79" s="217">
        <f t="shared" si="126"/>
        <v>10</v>
      </c>
      <c r="G79" s="217">
        <f t="shared" si="127"/>
        <v>10</v>
      </c>
      <c r="H79" s="217">
        <f t="shared" si="128"/>
        <v>10</v>
      </c>
      <c r="I79" s="217">
        <f t="shared" si="129"/>
        <v>10</v>
      </c>
      <c r="J79" s="217">
        <f t="shared" si="130"/>
        <v>10</v>
      </c>
      <c r="K79" s="217">
        <f t="shared" si="131"/>
        <v>10</v>
      </c>
      <c r="L79" s="217">
        <f t="shared" si="132"/>
        <v>10</v>
      </c>
      <c r="M79" s="217">
        <f t="shared" si="133"/>
        <v>10</v>
      </c>
      <c r="N79" s="217">
        <f t="shared" si="134"/>
        <v>0</v>
      </c>
      <c r="O79" s="217">
        <f t="shared" si="135"/>
        <v>0</v>
      </c>
      <c r="P79" s="217">
        <f t="shared" si="136"/>
        <v>0</v>
      </c>
      <c r="Q79" s="217">
        <f t="shared" si="137"/>
        <v>0</v>
      </c>
      <c r="R79" s="217">
        <f t="shared" si="138"/>
        <v>0</v>
      </c>
      <c r="S79" s="217">
        <f t="shared" si="139"/>
        <v>0</v>
      </c>
      <c r="T79" s="217">
        <f t="shared" si="140"/>
        <v>0</v>
      </c>
      <c r="U79" s="217">
        <f t="shared" si="141"/>
        <v>0</v>
      </c>
      <c r="V79" s="217">
        <f t="shared" si="142"/>
        <v>0</v>
      </c>
      <c r="W79" s="217">
        <f t="shared" si="143"/>
        <v>0</v>
      </c>
      <c r="X79" s="217">
        <f t="shared" si="144"/>
        <v>0</v>
      </c>
      <c r="Y79" s="217">
        <f t="shared" si="145"/>
        <v>0</v>
      </c>
      <c r="Z79" s="217">
        <f t="shared" si="146"/>
        <v>0</v>
      </c>
      <c r="AA79" s="217">
        <f t="shared" si="147"/>
        <v>0</v>
      </c>
      <c r="AB79" s="217">
        <f t="shared" si="148"/>
        <v>0</v>
      </c>
      <c r="AC79" s="217">
        <f t="shared" si="149"/>
        <v>0</v>
      </c>
      <c r="AD79" s="217">
        <f t="shared" si="150"/>
        <v>0</v>
      </c>
      <c r="AE79" s="217">
        <f t="shared" si="151"/>
        <v>0</v>
      </c>
      <c r="AF79" s="217">
        <f t="shared" si="152"/>
        <v>0</v>
      </c>
      <c r="AG79" s="217">
        <f t="shared" si="153"/>
        <v>0</v>
      </c>
      <c r="AH79" s="217">
        <f t="shared" si="154"/>
        <v>0</v>
      </c>
      <c r="AI79" s="217">
        <f t="shared" si="155"/>
        <v>0</v>
      </c>
      <c r="AJ79" s="217">
        <f t="shared" si="156"/>
        <v>0</v>
      </c>
      <c r="AK79" s="217">
        <f t="shared" si="157"/>
        <v>0</v>
      </c>
      <c r="AL79" s="217">
        <f t="shared" si="158"/>
        <v>0</v>
      </c>
      <c r="AM79" s="217">
        <f t="shared" si="159"/>
        <v>0</v>
      </c>
      <c r="AN79" s="217">
        <f t="shared" si="160"/>
        <v>0</v>
      </c>
      <c r="AO79" s="217">
        <f t="shared" si="161"/>
        <v>0</v>
      </c>
      <c r="AP79" s="217">
        <f t="shared" si="162"/>
        <v>0</v>
      </c>
      <c r="AQ79" s="217">
        <f t="shared" si="163"/>
        <v>0</v>
      </c>
      <c r="AR79" s="217">
        <f t="shared" si="164"/>
        <v>0</v>
      </c>
      <c r="AS79" s="217">
        <f t="shared" si="165"/>
        <v>0</v>
      </c>
      <c r="AT79" s="217">
        <f t="shared" si="166"/>
        <v>0</v>
      </c>
      <c r="AU79" s="217">
        <f t="shared" si="167"/>
        <v>0</v>
      </c>
      <c r="AV79" s="217">
        <f t="shared" si="168"/>
        <v>0</v>
      </c>
      <c r="AW79" s="217">
        <f t="shared" si="169"/>
        <v>0</v>
      </c>
      <c r="AX79" s="217">
        <f t="shared" si="170"/>
        <v>0</v>
      </c>
      <c r="AY79" s="217">
        <f t="shared" si="171"/>
        <v>0</v>
      </c>
      <c r="AZ79" s="217">
        <f t="shared" si="172"/>
        <v>0</v>
      </c>
      <c r="BA79" s="217">
        <f t="shared" si="173"/>
        <v>0</v>
      </c>
      <c r="BB79" s="217">
        <f t="shared" si="174"/>
        <v>0</v>
      </c>
      <c r="BC79" s="217">
        <f t="shared" si="175"/>
        <v>0</v>
      </c>
      <c r="BD79" s="217">
        <f t="shared" si="176"/>
        <v>0</v>
      </c>
      <c r="BE79" s="217">
        <f t="shared" si="177"/>
        <v>0</v>
      </c>
      <c r="BF79" s="217">
        <f t="shared" si="178"/>
        <v>0</v>
      </c>
      <c r="BG79" s="217">
        <f t="shared" si="179"/>
        <v>0</v>
      </c>
      <c r="BH79" s="217">
        <f t="shared" si="180"/>
        <v>0</v>
      </c>
      <c r="BI79" s="217">
        <f t="shared" si="181"/>
        <v>0</v>
      </c>
      <c r="BJ79" s="217">
        <f t="shared" si="182"/>
        <v>0</v>
      </c>
      <c r="BK79" s="218">
        <v>317.16000000000003</v>
      </c>
    </row>
    <row r="80" spans="1:63" x14ac:dyDescent="0.2">
      <c r="A80" s="215">
        <v>75</v>
      </c>
      <c r="B80" s="216">
        <f t="shared" si="122"/>
        <v>10</v>
      </c>
      <c r="C80" s="217">
        <f t="shared" si="123"/>
        <v>10</v>
      </c>
      <c r="D80" s="217">
        <f t="shared" si="124"/>
        <v>10</v>
      </c>
      <c r="E80" s="217">
        <f t="shared" si="125"/>
        <v>10</v>
      </c>
      <c r="F80" s="217">
        <f t="shared" si="126"/>
        <v>10</v>
      </c>
      <c r="G80" s="217">
        <f t="shared" si="127"/>
        <v>10</v>
      </c>
      <c r="H80" s="217">
        <f t="shared" si="128"/>
        <v>10</v>
      </c>
      <c r="I80" s="217">
        <f t="shared" si="129"/>
        <v>10</v>
      </c>
      <c r="J80" s="217">
        <f t="shared" si="130"/>
        <v>10</v>
      </c>
      <c r="K80" s="217">
        <f t="shared" si="131"/>
        <v>10</v>
      </c>
      <c r="L80" s="217">
        <f t="shared" si="132"/>
        <v>10</v>
      </c>
      <c r="M80" s="217">
        <f t="shared" si="133"/>
        <v>0</v>
      </c>
      <c r="N80" s="217">
        <f t="shared" si="134"/>
        <v>0</v>
      </c>
      <c r="O80" s="217">
        <f t="shared" si="135"/>
        <v>0</v>
      </c>
      <c r="P80" s="217">
        <f t="shared" si="136"/>
        <v>0</v>
      </c>
      <c r="Q80" s="217">
        <f t="shared" si="137"/>
        <v>0</v>
      </c>
      <c r="R80" s="217">
        <f t="shared" si="138"/>
        <v>0</v>
      </c>
      <c r="S80" s="217">
        <f t="shared" si="139"/>
        <v>0</v>
      </c>
      <c r="T80" s="217">
        <f t="shared" si="140"/>
        <v>0</v>
      </c>
      <c r="U80" s="217">
        <f t="shared" si="141"/>
        <v>0</v>
      </c>
      <c r="V80" s="217">
        <f t="shared" si="142"/>
        <v>0</v>
      </c>
      <c r="W80" s="217">
        <f t="shared" si="143"/>
        <v>0</v>
      </c>
      <c r="X80" s="217">
        <f t="shared" si="144"/>
        <v>0</v>
      </c>
      <c r="Y80" s="217">
        <f t="shared" si="145"/>
        <v>0</v>
      </c>
      <c r="Z80" s="217">
        <f t="shared" si="146"/>
        <v>0</v>
      </c>
      <c r="AA80" s="217">
        <f t="shared" si="147"/>
        <v>0</v>
      </c>
      <c r="AB80" s="217">
        <f t="shared" si="148"/>
        <v>0</v>
      </c>
      <c r="AC80" s="217">
        <f t="shared" si="149"/>
        <v>0</v>
      </c>
      <c r="AD80" s="217">
        <f t="shared" si="150"/>
        <v>0</v>
      </c>
      <c r="AE80" s="217">
        <f t="shared" si="151"/>
        <v>0</v>
      </c>
      <c r="AF80" s="217">
        <f t="shared" si="152"/>
        <v>0</v>
      </c>
      <c r="AG80" s="217">
        <f t="shared" si="153"/>
        <v>0</v>
      </c>
      <c r="AH80" s="217">
        <f t="shared" si="154"/>
        <v>0</v>
      </c>
      <c r="AI80" s="217">
        <f t="shared" si="155"/>
        <v>0</v>
      </c>
      <c r="AJ80" s="217">
        <f t="shared" si="156"/>
        <v>0</v>
      </c>
      <c r="AK80" s="217">
        <f t="shared" si="157"/>
        <v>0</v>
      </c>
      <c r="AL80" s="217">
        <f t="shared" si="158"/>
        <v>0</v>
      </c>
      <c r="AM80" s="217">
        <f t="shared" si="159"/>
        <v>0</v>
      </c>
      <c r="AN80" s="217">
        <f t="shared" si="160"/>
        <v>0</v>
      </c>
      <c r="AO80" s="217">
        <f t="shared" si="161"/>
        <v>0</v>
      </c>
      <c r="AP80" s="217">
        <f t="shared" si="162"/>
        <v>0</v>
      </c>
      <c r="AQ80" s="217">
        <f t="shared" si="163"/>
        <v>0</v>
      </c>
      <c r="AR80" s="217">
        <f t="shared" si="164"/>
        <v>0</v>
      </c>
      <c r="AS80" s="217">
        <f t="shared" si="165"/>
        <v>0</v>
      </c>
      <c r="AT80" s="217">
        <f t="shared" si="166"/>
        <v>0</v>
      </c>
      <c r="AU80" s="217">
        <f t="shared" si="167"/>
        <v>0</v>
      </c>
      <c r="AV80" s="217">
        <f t="shared" si="168"/>
        <v>0</v>
      </c>
      <c r="AW80" s="217">
        <f t="shared" si="169"/>
        <v>0</v>
      </c>
      <c r="AX80" s="217">
        <f t="shared" si="170"/>
        <v>0</v>
      </c>
      <c r="AY80" s="217">
        <f t="shared" si="171"/>
        <v>0</v>
      </c>
      <c r="AZ80" s="217">
        <f t="shared" si="172"/>
        <v>0</v>
      </c>
      <c r="BA80" s="217">
        <f t="shared" si="173"/>
        <v>0</v>
      </c>
      <c r="BB80" s="217">
        <f t="shared" si="174"/>
        <v>0</v>
      </c>
      <c r="BC80" s="217">
        <f t="shared" si="175"/>
        <v>0</v>
      </c>
      <c r="BD80" s="217">
        <f t="shared" si="176"/>
        <v>0</v>
      </c>
      <c r="BE80" s="217">
        <f t="shared" si="177"/>
        <v>0</v>
      </c>
      <c r="BF80" s="217">
        <f t="shared" si="178"/>
        <v>0</v>
      </c>
      <c r="BG80" s="217">
        <f t="shared" si="179"/>
        <v>0</v>
      </c>
      <c r="BH80" s="217">
        <f t="shared" si="180"/>
        <v>0</v>
      </c>
      <c r="BI80" s="217">
        <f t="shared" si="181"/>
        <v>0</v>
      </c>
      <c r="BJ80" s="217">
        <f t="shared" si="182"/>
        <v>0</v>
      </c>
      <c r="BK80" s="218">
        <v>291.5</v>
      </c>
    </row>
    <row r="81" spans="1:63" x14ac:dyDescent="0.2">
      <c r="A81" s="215">
        <v>76</v>
      </c>
      <c r="B81" s="216">
        <f t="shared" si="122"/>
        <v>10</v>
      </c>
      <c r="C81" s="217">
        <f t="shared" si="123"/>
        <v>10</v>
      </c>
      <c r="D81" s="217">
        <f t="shared" si="124"/>
        <v>10</v>
      </c>
      <c r="E81" s="217">
        <f t="shared" si="125"/>
        <v>10</v>
      </c>
      <c r="F81" s="217">
        <f t="shared" si="126"/>
        <v>10</v>
      </c>
      <c r="G81" s="217">
        <f t="shared" si="127"/>
        <v>10</v>
      </c>
      <c r="H81" s="217">
        <f t="shared" si="128"/>
        <v>10</v>
      </c>
      <c r="I81" s="217">
        <f t="shared" si="129"/>
        <v>10</v>
      </c>
      <c r="J81" s="217">
        <f t="shared" si="130"/>
        <v>10</v>
      </c>
      <c r="K81" s="217">
        <f t="shared" si="131"/>
        <v>10</v>
      </c>
      <c r="L81" s="217">
        <f t="shared" si="132"/>
        <v>0</v>
      </c>
      <c r="M81" s="217">
        <f t="shared" si="133"/>
        <v>0</v>
      </c>
      <c r="N81" s="217">
        <f t="shared" si="134"/>
        <v>0</v>
      </c>
      <c r="O81" s="217">
        <f t="shared" si="135"/>
        <v>0</v>
      </c>
      <c r="P81" s="217">
        <f t="shared" si="136"/>
        <v>0</v>
      </c>
      <c r="Q81" s="217">
        <f t="shared" si="137"/>
        <v>0</v>
      </c>
      <c r="R81" s="217">
        <f t="shared" si="138"/>
        <v>0</v>
      </c>
      <c r="S81" s="217">
        <f t="shared" si="139"/>
        <v>0</v>
      </c>
      <c r="T81" s="217">
        <f t="shared" si="140"/>
        <v>0</v>
      </c>
      <c r="U81" s="217">
        <f t="shared" si="141"/>
        <v>0</v>
      </c>
      <c r="V81" s="217">
        <f t="shared" si="142"/>
        <v>0</v>
      </c>
      <c r="W81" s="217">
        <f t="shared" si="143"/>
        <v>0</v>
      </c>
      <c r="X81" s="217">
        <f t="shared" si="144"/>
        <v>0</v>
      </c>
      <c r="Y81" s="217">
        <f t="shared" si="145"/>
        <v>0</v>
      </c>
      <c r="Z81" s="217">
        <f t="shared" si="146"/>
        <v>0</v>
      </c>
      <c r="AA81" s="217">
        <f t="shared" si="147"/>
        <v>0</v>
      </c>
      <c r="AB81" s="217">
        <f t="shared" si="148"/>
        <v>0</v>
      </c>
      <c r="AC81" s="217">
        <f t="shared" si="149"/>
        <v>0</v>
      </c>
      <c r="AD81" s="217">
        <f t="shared" si="150"/>
        <v>0</v>
      </c>
      <c r="AE81" s="217">
        <f t="shared" si="151"/>
        <v>0</v>
      </c>
      <c r="AF81" s="217">
        <f t="shared" si="152"/>
        <v>0</v>
      </c>
      <c r="AG81" s="217">
        <f t="shared" si="153"/>
        <v>0</v>
      </c>
      <c r="AH81" s="217">
        <f t="shared" si="154"/>
        <v>0</v>
      </c>
      <c r="AI81" s="217">
        <f t="shared" si="155"/>
        <v>0</v>
      </c>
      <c r="AJ81" s="217">
        <f t="shared" si="156"/>
        <v>0</v>
      </c>
      <c r="AK81" s="217">
        <f t="shared" si="157"/>
        <v>0</v>
      </c>
      <c r="AL81" s="217">
        <f t="shared" si="158"/>
        <v>0</v>
      </c>
      <c r="AM81" s="217">
        <f t="shared" si="159"/>
        <v>0</v>
      </c>
      <c r="AN81" s="217">
        <f t="shared" si="160"/>
        <v>0</v>
      </c>
      <c r="AO81" s="217">
        <f t="shared" si="161"/>
        <v>0</v>
      </c>
      <c r="AP81" s="217">
        <f t="shared" si="162"/>
        <v>0</v>
      </c>
      <c r="AQ81" s="217">
        <f t="shared" si="163"/>
        <v>0</v>
      </c>
      <c r="AR81" s="217">
        <f t="shared" si="164"/>
        <v>0</v>
      </c>
      <c r="AS81" s="217">
        <f t="shared" si="165"/>
        <v>0</v>
      </c>
      <c r="AT81" s="217">
        <f t="shared" si="166"/>
        <v>0</v>
      </c>
      <c r="AU81" s="217">
        <f t="shared" si="167"/>
        <v>0</v>
      </c>
      <c r="AV81" s="217">
        <f t="shared" si="168"/>
        <v>0</v>
      </c>
      <c r="AW81" s="217">
        <f t="shared" si="169"/>
        <v>0</v>
      </c>
      <c r="AX81" s="217">
        <f t="shared" si="170"/>
        <v>0</v>
      </c>
      <c r="AY81" s="217">
        <f t="shared" si="171"/>
        <v>0</v>
      </c>
      <c r="AZ81" s="217">
        <f t="shared" si="172"/>
        <v>0</v>
      </c>
      <c r="BA81" s="217">
        <f t="shared" si="173"/>
        <v>0</v>
      </c>
      <c r="BB81" s="217">
        <f t="shared" si="174"/>
        <v>0</v>
      </c>
      <c r="BC81" s="217">
        <f t="shared" si="175"/>
        <v>0</v>
      </c>
      <c r="BD81" s="217">
        <f t="shared" si="176"/>
        <v>0</v>
      </c>
      <c r="BE81" s="217">
        <f t="shared" si="177"/>
        <v>0</v>
      </c>
      <c r="BF81" s="217">
        <f t="shared" si="178"/>
        <v>0</v>
      </c>
      <c r="BG81" s="217">
        <f t="shared" si="179"/>
        <v>0</v>
      </c>
      <c r="BH81" s="217">
        <f t="shared" si="180"/>
        <v>0</v>
      </c>
      <c r="BI81" s="217">
        <f t="shared" si="181"/>
        <v>0</v>
      </c>
      <c r="BJ81" s="217">
        <f t="shared" si="182"/>
        <v>0</v>
      </c>
      <c r="BK81" s="218">
        <v>278.2</v>
      </c>
    </row>
    <row r="82" spans="1:63" x14ac:dyDescent="0.2">
      <c r="A82" s="215">
        <v>77</v>
      </c>
      <c r="B82" s="216">
        <f t="shared" si="122"/>
        <v>10</v>
      </c>
      <c r="C82" s="217">
        <f t="shared" si="123"/>
        <v>10</v>
      </c>
      <c r="D82" s="217">
        <f t="shared" si="124"/>
        <v>10</v>
      </c>
      <c r="E82" s="217">
        <f t="shared" si="125"/>
        <v>10</v>
      </c>
      <c r="F82" s="217">
        <f t="shared" si="126"/>
        <v>10</v>
      </c>
      <c r="G82" s="217">
        <f t="shared" si="127"/>
        <v>10</v>
      </c>
      <c r="H82" s="217">
        <f t="shared" si="128"/>
        <v>10</v>
      </c>
      <c r="I82" s="217">
        <f t="shared" si="129"/>
        <v>10</v>
      </c>
      <c r="J82" s="217">
        <f t="shared" si="130"/>
        <v>10</v>
      </c>
      <c r="K82" s="217">
        <f t="shared" si="131"/>
        <v>0</v>
      </c>
      <c r="L82" s="217">
        <f t="shared" si="132"/>
        <v>0</v>
      </c>
      <c r="M82" s="217">
        <f t="shared" si="133"/>
        <v>0</v>
      </c>
      <c r="N82" s="217">
        <f t="shared" si="134"/>
        <v>0</v>
      </c>
      <c r="O82" s="217">
        <f t="shared" si="135"/>
        <v>0</v>
      </c>
      <c r="P82" s="217">
        <f t="shared" si="136"/>
        <v>0</v>
      </c>
      <c r="Q82" s="217">
        <f t="shared" si="137"/>
        <v>0</v>
      </c>
      <c r="R82" s="217">
        <f t="shared" si="138"/>
        <v>0</v>
      </c>
      <c r="S82" s="217">
        <f t="shared" si="139"/>
        <v>0</v>
      </c>
      <c r="T82" s="217">
        <f t="shared" si="140"/>
        <v>0</v>
      </c>
      <c r="U82" s="217">
        <f t="shared" si="141"/>
        <v>0</v>
      </c>
      <c r="V82" s="217">
        <f t="shared" si="142"/>
        <v>0</v>
      </c>
      <c r="W82" s="217">
        <f t="shared" si="143"/>
        <v>0</v>
      </c>
      <c r="X82" s="217">
        <f t="shared" si="144"/>
        <v>0</v>
      </c>
      <c r="Y82" s="217">
        <f t="shared" si="145"/>
        <v>0</v>
      </c>
      <c r="Z82" s="217">
        <f t="shared" si="146"/>
        <v>0</v>
      </c>
      <c r="AA82" s="217">
        <f t="shared" si="147"/>
        <v>0</v>
      </c>
      <c r="AB82" s="217">
        <f t="shared" si="148"/>
        <v>0</v>
      </c>
      <c r="AC82" s="217">
        <f t="shared" si="149"/>
        <v>0</v>
      </c>
      <c r="AD82" s="217">
        <f t="shared" si="150"/>
        <v>0</v>
      </c>
      <c r="AE82" s="217">
        <f t="shared" si="151"/>
        <v>0</v>
      </c>
      <c r="AF82" s="217">
        <f t="shared" si="152"/>
        <v>0</v>
      </c>
      <c r="AG82" s="217">
        <f t="shared" si="153"/>
        <v>0</v>
      </c>
      <c r="AH82" s="217">
        <f t="shared" si="154"/>
        <v>0</v>
      </c>
      <c r="AI82" s="217">
        <f t="shared" si="155"/>
        <v>0</v>
      </c>
      <c r="AJ82" s="217">
        <f t="shared" si="156"/>
        <v>0</v>
      </c>
      <c r="AK82" s="217">
        <f t="shared" si="157"/>
        <v>0</v>
      </c>
      <c r="AL82" s="217">
        <f t="shared" si="158"/>
        <v>0</v>
      </c>
      <c r="AM82" s="217">
        <f t="shared" si="159"/>
        <v>0</v>
      </c>
      <c r="AN82" s="217">
        <f t="shared" si="160"/>
        <v>0</v>
      </c>
      <c r="AO82" s="217">
        <f t="shared" si="161"/>
        <v>0</v>
      </c>
      <c r="AP82" s="217">
        <f t="shared" si="162"/>
        <v>0</v>
      </c>
      <c r="AQ82" s="217">
        <f t="shared" si="163"/>
        <v>0</v>
      </c>
      <c r="AR82" s="217">
        <f t="shared" si="164"/>
        <v>0</v>
      </c>
      <c r="AS82" s="217">
        <f t="shared" si="165"/>
        <v>0</v>
      </c>
      <c r="AT82" s="217">
        <f t="shared" si="166"/>
        <v>0</v>
      </c>
      <c r="AU82" s="217">
        <f t="shared" si="167"/>
        <v>0</v>
      </c>
      <c r="AV82" s="217">
        <f t="shared" si="168"/>
        <v>0</v>
      </c>
      <c r="AW82" s="217">
        <f t="shared" si="169"/>
        <v>0</v>
      </c>
      <c r="AX82" s="217">
        <f t="shared" si="170"/>
        <v>0</v>
      </c>
      <c r="AY82" s="217">
        <f t="shared" si="171"/>
        <v>0</v>
      </c>
      <c r="AZ82" s="217">
        <f t="shared" si="172"/>
        <v>0</v>
      </c>
      <c r="BA82" s="217">
        <f t="shared" si="173"/>
        <v>0</v>
      </c>
      <c r="BB82" s="217">
        <f t="shared" si="174"/>
        <v>0</v>
      </c>
      <c r="BC82" s="217">
        <f t="shared" si="175"/>
        <v>0</v>
      </c>
      <c r="BD82" s="217">
        <f t="shared" si="176"/>
        <v>0</v>
      </c>
      <c r="BE82" s="217">
        <f t="shared" si="177"/>
        <v>0</v>
      </c>
      <c r="BF82" s="217">
        <f t="shared" si="178"/>
        <v>0</v>
      </c>
      <c r="BG82" s="217">
        <f t="shared" si="179"/>
        <v>0</v>
      </c>
      <c r="BH82" s="217">
        <f t="shared" si="180"/>
        <v>0</v>
      </c>
      <c r="BI82" s="217">
        <f t="shared" si="181"/>
        <v>0</v>
      </c>
      <c r="BJ82" s="217">
        <f t="shared" si="182"/>
        <v>0</v>
      </c>
      <c r="BK82" s="218">
        <v>251.01</v>
      </c>
    </row>
    <row r="83" spans="1:63" ht="10.5" customHeight="1" x14ac:dyDescent="0.2">
      <c r="A83" s="215">
        <v>78</v>
      </c>
      <c r="B83" s="216">
        <f t="shared" si="122"/>
        <v>10</v>
      </c>
      <c r="C83" s="217">
        <f t="shared" si="123"/>
        <v>10</v>
      </c>
      <c r="D83" s="217">
        <f t="shared" si="124"/>
        <v>10</v>
      </c>
      <c r="E83" s="217">
        <f t="shared" si="125"/>
        <v>10</v>
      </c>
      <c r="F83" s="217">
        <f t="shared" si="126"/>
        <v>10</v>
      </c>
      <c r="G83" s="217">
        <f t="shared" si="127"/>
        <v>10</v>
      </c>
      <c r="H83" s="217">
        <f t="shared" si="128"/>
        <v>10</v>
      </c>
      <c r="I83" s="217">
        <f t="shared" si="129"/>
        <v>10</v>
      </c>
      <c r="J83" s="217">
        <f t="shared" si="130"/>
        <v>0</v>
      </c>
      <c r="K83" s="217">
        <f t="shared" si="131"/>
        <v>0</v>
      </c>
      <c r="L83" s="217">
        <f t="shared" si="132"/>
        <v>0</v>
      </c>
      <c r="M83" s="217">
        <f t="shared" si="133"/>
        <v>0</v>
      </c>
      <c r="N83" s="217">
        <f t="shared" si="134"/>
        <v>0</v>
      </c>
      <c r="O83" s="217">
        <f t="shared" si="135"/>
        <v>0</v>
      </c>
      <c r="P83" s="217">
        <f t="shared" si="136"/>
        <v>0</v>
      </c>
      <c r="Q83" s="217">
        <f t="shared" si="137"/>
        <v>0</v>
      </c>
      <c r="R83" s="217">
        <f t="shared" si="138"/>
        <v>0</v>
      </c>
      <c r="S83" s="217">
        <f t="shared" si="139"/>
        <v>0</v>
      </c>
      <c r="T83" s="217">
        <f t="shared" si="140"/>
        <v>0</v>
      </c>
      <c r="U83" s="217">
        <f t="shared" si="141"/>
        <v>0</v>
      </c>
      <c r="V83" s="217">
        <f t="shared" si="142"/>
        <v>0</v>
      </c>
      <c r="W83" s="217">
        <f t="shared" si="143"/>
        <v>0</v>
      </c>
      <c r="X83" s="217">
        <f t="shared" si="144"/>
        <v>0</v>
      </c>
      <c r="Y83" s="217">
        <f t="shared" si="145"/>
        <v>0</v>
      </c>
      <c r="Z83" s="217">
        <f t="shared" si="146"/>
        <v>0</v>
      </c>
      <c r="AA83" s="217">
        <f t="shared" si="147"/>
        <v>0</v>
      </c>
      <c r="AB83" s="217">
        <f t="shared" si="148"/>
        <v>0</v>
      </c>
      <c r="AC83" s="217">
        <f t="shared" si="149"/>
        <v>0</v>
      </c>
      <c r="AD83" s="217">
        <f t="shared" si="150"/>
        <v>0</v>
      </c>
      <c r="AE83" s="217">
        <f t="shared" si="151"/>
        <v>0</v>
      </c>
      <c r="AF83" s="217">
        <f t="shared" si="152"/>
        <v>0</v>
      </c>
      <c r="AG83" s="217">
        <f t="shared" si="153"/>
        <v>0</v>
      </c>
      <c r="AH83" s="217">
        <f t="shared" si="154"/>
        <v>0</v>
      </c>
      <c r="AI83" s="217">
        <f t="shared" si="155"/>
        <v>0</v>
      </c>
      <c r="AJ83" s="217">
        <f t="shared" si="156"/>
        <v>0</v>
      </c>
      <c r="AK83" s="217">
        <f t="shared" si="157"/>
        <v>0</v>
      </c>
      <c r="AL83" s="217">
        <f t="shared" si="158"/>
        <v>0</v>
      </c>
      <c r="AM83" s="217">
        <f t="shared" si="159"/>
        <v>0</v>
      </c>
      <c r="AN83" s="217">
        <f t="shared" si="160"/>
        <v>0</v>
      </c>
      <c r="AO83" s="217">
        <f t="shared" si="161"/>
        <v>0</v>
      </c>
      <c r="AP83" s="217">
        <f t="shared" si="162"/>
        <v>0</v>
      </c>
      <c r="AQ83" s="217">
        <f t="shared" si="163"/>
        <v>0</v>
      </c>
      <c r="AR83" s="217">
        <f t="shared" si="164"/>
        <v>0</v>
      </c>
      <c r="AS83" s="217">
        <f t="shared" si="165"/>
        <v>0</v>
      </c>
      <c r="AT83" s="217">
        <f t="shared" si="166"/>
        <v>0</v>
      </c>
      <c r="AU83" s="217">
        <f t="shared" si="167"/>
        <v>0</v>
      </c>
      <c r="AV83" s="217">
        <f t="shared" si="168"/>
        <v>0</v>
      </c>
      <c r="AW83" s="217">
        <f t="shared" si="169"/>
        <v>0</v>
      </c>
      <c r="AX83" s="217">
        <f t="shared" si="170"/>
        <v>0</v>
      </c>
      <c r="AY83" s="217">
        <f t="shared" si="171"/>
        <v>0</v>
      </c>
      <c r="AZ83" s="217">
        <f t="shared" si="172"/>
        <v>0</v>
      </c>
      <c r="BA83" s="217">
        <f t="shared" si="173"/>
        <v>0</v>
      </c>
      <c r="BB83" s="217">
        <f t="shared" si="174"/>
        <v>0</v>
      </c>
      <c r="BC83" s="217">
        <f t="shared" si="175"/>
        <v>0</v>
      </c>
      <c r="BD83" s="217">
        <f t="shared" si="176"/>
        <v>0</v>
      </c>
      <c r="BE83" s="217">
        <f t="shared" si="177"/>
        <v>0</v>
      </c>
      <c r="BF83" s="217">
        <f t="shared" si="178"/>
        <v>0</v>
      </c>
      <c r="BG83" s="217">
        <f t="shared" si="179"/>
        <v>0</v>
      </c>
      <c r="BH83" s="217">
        <f t="shared" si="180"/>
        <v>0</v>
      </c>
      <c r="BI83" s="217">
        <f t="shared" si="181"/>
        <v>0</v>
      </c>
      <c r="BJ83" s="217">
        <f t="shared" si="182"/>
        <v>0</v>
      </c>
      <c r="BK83" s="218">
        <v>223.6</v>
      </c>
    </row>
    <row r="84" spans="1:63" x14ac:dyDescent="0.2">
      <c r="A84" s="215">
        <v>79</v>
      </c>
      <c r="B84" s="216">
        <f t="shared" si="122"/>
        <v>10</v>
      </c>
      <c r="C84" s="217">
        <f t="shared" si="123"/>
        <v>10</v>
      </c>
      <c r="D84" s="217">
        <f t="shared" si="124"/>
        <v>10</v>
      </c>
      <c r="E84" s="217">
        <f t="shared" si="125"/>
        <v>10</v>
      </c>
      <c r="F84" s="217">
        <f t="shared" si="126"/>
        <v>10</v>
      </c>
      <c r="G84" s="217">
        <f t="shared" si="127"/>
        <v>10</v>
      </c>
      <c r="H84" s="217">
        <f t="shared" si="128"/>
        <v>10</v>
      </c>
      <c r="I84" s="217">
        <f t="shared" si="129"/>
        <v>0</v>
      </c>
      <c r="J84" s="217">
        <f t="shared" si="130"/>
        <v>0</v>
      </c>
      <c r="K84" s="217">
        <f t="shared" si="131"/>
        <v>0</v>
      </c>
      <c r="L84" s="217">
        <f t="shared" si="132"/>
        <v>0</v>
      </c>
      <c r="M84" s="217">
        <f t="shared" si="133"/>
        <v>0</v>
      </c>
      <c r="N84" s="217">
        <f t="shared" si="134"/>
        <v>0</v>
      </c>
      <c r="O84" s="217">
        <f t="shared" si="135"/>
        <v>0</v>
      </c>
      <c r="P84" s="217">
        <f t="shared" si="136"/>
        <v>0</v>
      </c>
      <c r="Q84" s="217">
        <f t="shared" si="137"/>
        <v>0</v>
      </c>
      <c r="R84" s="217">
        <f t="shared" si="138"/>
        <v>0</v>
      </c>
      <c r="S84" s="217">
        <f t="shared" si="139"/>
        <v>0</v>
      </c>
      <c r="T84" s="217">
        <f t="shared" si="140"/>
        <v>0</v>
      </c>
      <c r="U84" s="217">
        <f t="shared" si="141"/>
        <v>0</v>
      </c>
      <c r="V84" s="217">
        <f t="shared" si="142"/>
        <v>0</v>
      </c>
      <c r="W84" s="217">
        <f t="shared" si="143"/>
        <v>0</v>
      </c>
      <c r="X84" s="217">
        <f t="shared" si="144"/>
        <v>0</v>
      </c>
      <c r="Y84" s="217">
        <f t="shared" si="145"/>
        <v>0</v>
      </c>
      <c r="Z84" s="217">
        <f t="shared" si="146"/>
        <v>0</v>
      </c>
      <c r="AA84" s="217">
        <f t="shared" si="147"/>
        <v>0</v>
      </c>
      <c r="AB84" s="217">
        <f t="shared" si="148"/>
        <v>0</v>
      </c>
      <c r="AC84" s="217">
        <f t="shared" si="149"/>
        <v>0</v>
      </c>
      <c r="AD84" s="217">
        <f t="shared" si="150"/>
        <v>0</v>
      </c>
      <c r="AE84" s="217">
        <f t="shared" si="151"/>
        <v>0</v>
      </c>
      <c r="AF84" s="217">
        <f t="shared" si="152"/>
        <v>0</v>
      </c>
      <c r="AG84" s="217">
        <f t="shared" si="153"/>
        <v>0</v>
      </c>
      <c r="AH84" s="217">
        <f t="shared" si="154"/>
        <v>0</v>
      </c>
      <c r="AI84" s="217">
        <f t="shared" si="155"/>
        <v>0</v>
      </c>
      <c r="AJ84" s="217">
        <f t="shared" si="156"/>
        <v>0</v>
      </c>
      <c r="AK84" s="217">
        <f t="shared" si="157"/>
        <v>0</v>
      </c>
      <c r="AL84" s="217">
        <f t="shared" si="158"/>
        <v>0</v>
      </c>
      <c r="AM84" s="217">
        <f t="shared" si="159"/>
        <v>0</v>
      </c>
      <c r="AN84" s="217">
        <f t="shared" si="160"/>
        <v>0</v>
      </c>
      <c r="AO84" s="217">
        <f t="shared" si="161"/>
        <v>0</v>
      </c>
      <c r="AP84" s="217">
        <f t="shared" si="162"/>
        <v>0</v>
      </c>
      <c r="AQ84" s="217">
        <f t="shared" si="163"/>
        <v>0</v>
      </c>
      <c r="AR84" s="217">
        <f t="shared" si="164"/>
        <v>0</v>
      </c>
      <c r="AS84" s="217">
        <f t="shared" si="165"/>
        <v>0</v>
      </c>
      <c r="AT84" s="217">
        <f t="shared" si="166"/>
        <v>0</v>
      </c>
      <c r="AU84" s="217">
        <f t="shared" si="167"/>
        <v>0</v>
      </c>
      <c r="AV84" s="217">
        <f t="shared" si="168"/>
        <v>0</v>
      </c>
      <c r="AW84" s="217">
        <f t="shared" si="169"/>
        <v>0</v>
      </c>
      <c r="AX84" s="217">
        <f t="shared" si="170"/>
        <v>0</v>
      </c>
      <c r="AY84" s="217">
        <f t="shared" si="171"/>
        <v>0</v>
      </c>
      <c r="AZ84" s="217">
        <f t="shared" si="172"/>
        <v>0</v>
      </c>
      <c r="BA84" s="217">
        <f t="shared" si="173"/>
        <v>0</v>
      </c>
      <c r="BB84" s="217">
        <f t="shared" si="174"/>
        <v>0</v>
      </c>
      <c r="BC84" s="217">
        <f t="shared" si="175"/>
        <v>0</v>
      </c>
      <c r="BD84" s="217">
        <f t="shared" si="176"/>
        <v>0</v>
      </c>
      <c r="BE84" s="217">
        <f t="shared" si="177"/>
        <v>0</v>
      </c>
      <c r="BF84" s="217">
        <f t="shared" si="178"/>
        <v>0</v>
      </c>
      <c r="BG84" s="217">
        <f t="shared" si="179"/>
        <v>0</v>
      </c>
      <c r="BH84" s="217">
        <f t="shared" si="180"/>
        <v>0</v>
      </c>
      <c r="BI84" s="217">
        <f t="shared" si="181"/>
        <v>0</v>
      </c>
      <c r="BJ84" s="217">
        <f t="shared" si="182"/>
        <v>0</v>
      </c>
      <c r="BK84" s="218">
        <v>196.14</v>
      </c>
    </row>
    <row r="85" spans="1:63" x14ac:dyDescent="0.2">
      <c r="A85" s="215">
        <v>80</v>
      </c>
      <c r="B85" s="216">
        <f t="shared" si="122"/>
        <v>10</v>
      </c>
      <c r="C85" s="217">
        <f t="shared" si="123"/>
        <v>10</v>
      </c>
      <c r="D85" s="217">
        <f t="shared" si="124"/>
        <v>10</v>
      </c>
      <c r="E85" s="217">
        <f t="shared" si="125"/>
        <v>10</v>
      </c>
      <c r="F85" s="217">
        <f t="shared" si="126"/>
        <v>10</v>
      </c>
      <c r="G85" s="217">
        <f t="shared" si="127"/>
        <v>10</v>
      </c>
      <c r="H85" s="217">
        <f t="shared" si="128"/>
        <v>0</v>
      </c>
      <c r="I85" s="217">
        <f t="shared" si="129"/>
        <v>0</v>
      </c>
      <c r="J85" s="217">
        <f t="shared" si="130"/>
        <v>0</v>
      </c>
      <c r="K85" s="217">
        <f t="shared" si="131"/>
        <v>0</v>
      </c>
      <c r="L85" s="217">
        <f t="shared" si="132"/>
        <v>0</v>
      </c>
      <c r="M85" s="217">
        <f t="shared" si="133"/>
        <v>0</v>
      </c>
      <c r="N85" s="217">
        <f t="shared" si="134"/>
        <v>0</v>
      </c>
      <c r="O85" s="217">
        <f t="shared" si="135"/>
        <v>0</v>
      </c>
      <c r="P85" s="217">
        <f t="shared" si="136"/>
        <v>0</v>
      </c>
      <c r="Q85" s="217">
        <f t="shared" si="137"/>
        <v>0</v>
      </c>
      <c r="R85" s="217">
        <f t="shared" si="138"/>
        <v>0</v>
      </c>
      <c r="S85" s="217">
        <f t="shared" si="139"/>
        <v>0</v>
      </c>
      <c r="T85" s="217">
        <f t="shared" si="140"/>
        <v>0</v>
      </c>
      <c r="U85" s="217">
        <f t="shared" si="141"/>
        <v>0</v>
      </c>
      <c r="V85" s="217">
        <f t="shared" si="142"/>
        <v>0</v>
      </c>
      <c r="W85" s="217">
        <f t="shared" si="143"/>
        <v>0</v>
      </c>
      <c r="X85" s="217">
        <f t="shared" si="144"/>
        <v>0</v>
      </c>
      <c r="Y85" s="217">
        <f t="shared" si="145"/>
        <v>0</v>
      </c>
      <c r="Z85" s="217">
        <f t="shared" si="146"/>
        <v>0</v>
      </c>
      <c r="AA85" s="217">
        <f t="shared" si="147"/>
        <v>0</v>
      </c>
      <c r="AB85" s="217">
        <f t="shared" si="148"/>
        <v>0</v>
      </c>
      <c r="AC85" s="217">
        <f t="shared" si="149"/>
        <v>0</v>
      </c>
      <c r="AD85" s="217">
        <f t="shared" si="150"/>
        <v>0</v>
      </c>
      <c r="AE85" s="217">
        <f t="shared" si="151"/>
        <v>0</v>
      </c>
      <c r="AF85" s="217">
        <f t="shared" si="152"/>
        <v>0</v>
      </c>
      <c r="AG85" s="217">
        <f t="shared" si="153"/>
        <v>0</v>
      </c>
      <c r="AH85" s="217">
        <f t="shared" si="154"/>
        <v>0</v>
      </c>
      <c r="AI85" s="217">
        <f t="shared" si="155"/>
        <v>0</v>
      </c>
      <c r="AJ85" s="217">
        <f t="shared" si="156"/>
        <v>0</v>
      </c>
      <c r="AK85" s="217">
        <f t="shared" si="157"/>
        <v>0</v>
      </c>
      <c r="AL85" s="217">
        <f t="shared" si="158"/>
        <v>0</v>
      </c>
      <c r="AM85" s="217">
        <f t="shared" si="159"/>
        <v>0</v>
      </c>
      <c r="AN85" s="217">
        <f t="shared" si="160"/>
        <v>0</v>
      </c>
      <c r="AO85" s="217">
        <f t="shared" si="161"/>
        <v>0</v>
      </c>
      <c r="AP85" s="217">
        <f t="shared" si="162"/>
        <v>0</v>
      </c>
      <c r="AQ85" s="217">
        <f t="shared" si="163"/>
        <v>0</v>
      </c>
      <c r="AR85" s="217">
        <f t="shared" si="164"/>
        <v>0</v>
      </c>
      <c r="AS85" s="217">
        <f t="shared" si="165"/>
        <v>0</v>
      </c>
      <c r="AT85" s="217">
        <f t="shared" si="166"/>
        <v>0</v>
      </c>
      <c r="AU85" s="217">
        <f t="shared" si="167"/>
        <v>0</v>
      </c>
      <c r="AV85" s="217">
        <f t="shared" si="168"/>
        <v>0</v>
      </c>
      <c r="AW85" s="217">
        <f t="shared" si="169"/>
        <v>0</v>
      </c>
      <c r="AX85" s="217">
        <f t="shared" si="170"/>
        <v>0</v>
      </c>
      <c r="AY85" s="217">
        <f t="shared" si="171"/>
        <v>0</v>
      </c>
      <c r="AZ85" s="217">
        <f t="shared" si="172"/>
        <v>0</v>
      </c>
      <c r="BA85" s="217">
        <f t="shared" si="173"/>
        <v>0</v>
      </c>
      <c r="BB85" s="217">
        <f t="shared" si="174"/>
        <v>0</v>
      </c>
      <c r="BC85" s="217">
        <f t="shared" si="175"/>
        <v>0</v>
      </c>
      <c r="BD85" s="217">
        <f t="shared" si="176"/>
        <v>0</v>
      </c>
      <c r="BE85" s="217">
        <f t="shared" si="177"/>
        <v>0</v>
      </c>
      <c r="BF85" s="217">
        <f t="shared" si="178"/>
        <v>0</v>
      </c>
      <c r="BG85" s="217">
        <f t="shared" si="179"/>
        <v>0</v>
      </c>
      <c r="BH85" s="217">
        <f t="shared" si="180"/>
        <v>0</v>
      </c>
      <c r="BI85" s="217">
        <f t="shared" si="181"/>
        <v>0</v>
      </c>
      <c r="BJ85" s="217">
        <f t="shared" si="182"/>
        <v>0</v>
      </c>
      <c r="BK85" s="218">
        <v>168.54</v>
      </c>
    </row>
    <row r="86" spans="1:63" x14ac:dyDescent="0.2">
      <c r="A86" s="215">
        <v>81</v>
      </c>
      <c r="B86" s="216">
        <f t="shared" si="122"/>
        <v>10</v>
      </c>
      <c r="C86" s="217">
        <f t="shared" si="123"/>
        <v>10</v>
      </c>
      <c r="D86" s="217">
        <f t="shared" si="124"/>
        <v>10</v>
      </c>
      <c r="E86" s="217">
        <f t="shared" si="125"/>
        <v>10</v>
      </c>
      <c r="F86" s="217">
        <f t="shared" si="126"/>
        <v>10</v>
      </c>
      <c r="G86" s="217">
        <f t="shared" si="127"/>
        <v>0</v>
      </c>
      <c r="H86" s="217">
        <f t="shared" si="128"/>
        <v>0</v>
      </c>
      <c r="I86" s="217">
        <f t="shared" si="129"/>
        <v>0</v>
      </c>
      <c r="J86" s="217">
        <f t="shared" si="130"/>
        <v>0</v>
      </c>
      <c r="K86" s="217">
        <f t="shared" si="131"/>
        <v>0</v>
      </c>
      <c r="L86" s="217">
        <f t="shared" si="132"/>
        <v>0</v>
      </c>
      <c r="M86" s="217">
        <f t="shared" si="133"/>
        <v>0</v>
      </c>
      <c r="N86" s="217">
        <f t="shared" si="134"/>
        <v>0</v>
      </c>
      <c r="O86" s="217">
        <f t="shared" si="135"/>
        <v>0</v>
      </c>
      <c r="P86" s="217">
        <f t="shared" si="136"/>
        <v>0</v>
      </c>
      <c r="Q86" s="217">
        <f t="shared" si="137"/>
        <v>0</v>
      </c>
      <c r="R86" s="217">
        <f t="shared" si="138"/>
        <v>0</v>
      </c>
      <c r="S86" s="217">
        <f t="shared" si="139"/>
        <v>0</v>
      </c>
      <c r="T86" s="217">
        <f t="shared" si="140"/>
        <v>0</v>
      </c>
      <c r="U86" s="217">
        <f t="shared" si="141"/>
        <v>0</v>
      </c>
      <c r="V86" s="217">
        <f t="shared" si="142"/>
        <v>0</v>
      </c>
      <c r="W86" s="217">
        <f t="shared" si="143"/>
        <v>0</v>
      </c>
      <c r="X86" s="217">
        <f t="shared" si="144"/>
        <v>0</v>
      </c>
      <c r="Y86" s="217">
        <f t="shared" si="145"/>
        <v>0</v>
      </c>
      <c r="Z86" s="217">
        <f t="shared" si="146"/>
        <v>0</v>
      </c>
      <c r="AA86" s="217">
        <f t="shared" si="147"/>
        <v>0</v>
      </c>
      <c r="AB86" s="217">
        <f t="shared" si="148"/>
        <v>0</v>
      </c>
      <c r="AC86" s="217">
        <f t="shared" si="149"/>
        <v>0</v>
      </c>
      <c r="AD86" s="217">
        <f t="shared" si="150"/>
        <v>0</v>
      </c>
      <c r="AE86" s="217">
        <f t="shared" si="151"/>
        <v>0</v>
      </c>
      <c r="AF86" s="217">
        <f t="shared" si="152"/>
        <v>0</v>
      </c>
      <c r="AG86" s="217">
        <f t="shared" si="153"/>
        <v>0</v>
      </c>
      <c r="AH86" s="217">
        <f t="shared" si="154"/>
        <v>0</v>
      </c>
      <c r="AI86" s="217">
        <f t="shared" si="155"/>
        <v>0</v>
      </c>
      <c r="AJ86" s="217">
        <f t="shared" si="156"/>
        <v>0</v>
      </c>
      <c r="AK86" s="217">
        <f t="shared" si="157"/>
        <v>0</v>
      </c>
      <c r="AL86" s="217">
        <f t="shared" si="158"/>
        <v>0</v>
      </c>
      <c r="AM86" s="217">
        <f t="shared" si="159"/>
        <v>0</v>
      </c>
      <c r="AN86" s="217">
        <f t="shared" si="160"/>
        <v>0</v>
      </c>
      <c r="AO86" s="217">
        <f t="shared" si="161"/>
        <v>0</v>
      </c>
      <c r="AP86" s="217">
        <f t="shared" si="162"/>
        <v>0</v>
      </c>
      <c r="AQ86" s="217">
        <f t="shared" si="163"/>
        <v>0</v>
      </c>
      <c r="AR86" s="217">
        <f t="shared" si="164"/>
        <v>0</v>
      </c>
      <c r="AS86" s="217">
        <f t="shared" si="165"/>
        <v>0</v>
      </c>
      <c r="AT86" s="217">
        <f t="shared" si="166"/>
        <v>0</v>
      </c>
      <c r="AU86" s="217">
        <f t="shared" si="167"/>
        <v>0</v>
      </c>
      <c r="AV86" s="217">
        <f t="shared" si="168"/>
        <v>0</v>
      </c>
      <c r="AW86" s="217">
        <f t="shared" si="169"/>
        <v>0</v>
      </c>
      <c r="AX86" s="217">
        <f t="shared" si="170"/>
        <v>0</v>
      </c>
      <c r="AY86" s="217">
        <f t="shared" si="171"/>
        <v>0</v>
      </c>
      <c r="AZ86" s="217">
        <f t="shared" si="172"/>
        <v>0</v>
      </c>
      <c r="BA86" s="217">
        <f t="shared" si="173"/>
        <v>0</v>
      </c>
      <c r="BB86" s="217">
        <f t="shared" si="174"/>
        <v>0</v>
      </c>
      <c r="BC86" s="217">
        <f t="shared" si="175"/>
        <v>0</v>
      </c>
      <c r="BD86" s="217">
        <f t="shared" si="176"/>
        <v>0</v>
      </c>
      <c r="BE86" s="217">
        <f t="shared" si="177"/>
        <v>0</v>
      </c>
      <c r="BF86" s="217">
        <f t="shared" si="178"/>
        <v>0</v>
      </c>
      <c r="BG86" s="217">
        <f t="shared" si="179"/>
        <v>0</v>
      </c>
      <c r="BH86" s="217">
        <f t="shared" si="180"/>
        <v>0</v>
      </c>
      <c r="BI86" s="217">
        <f t="shared" si="181"/>
        <v>0</v>
      </c>
      <c r="BJ86" s="217">
        <f t="shared" si="182"/>
        <v>0</v>
      </c>
      <c r="BK86" s="218">
        <v>140.80000000000001</v>
      </c>
    </row>
    <row r="87" spans="1:63" x14ac:dyDescent="0.2">
      <c r="A87" s="215">
        <v>82</v>
      </c>
      <c r="B87" s="216">
        <f t="shared" si="122"/>
        <v>10</v>
      </c>
      <c r="C87" s="217">
        <f t="shared" si="123"/>
        <v>10</v>
      </c>
      <c r="D87" s="217">
        <f t="shared" si="124"/>
        <v>10</v>
      </c>
      <c r="E87" s="217">
        <f t="shared" si="125"/>
        <v>10</v>
      </c>
      <c r="F87" s="217">
        <f t="shared" si="126"/>
        <v>0</v>
      </c>
      <c r="G87" s="217">
        <f t="shared" si="127"/>
        <v>0</v>
      </c>
      <c r="H87" s="217">
        <f t="shared" si="128"/>
        <v>0</v>
      </c>
      <c r="I87" s="217">
        <f t="shared" si="129"/>
        <v>0</v>
      </c>
      <c r="J87" s="217">
        <f t="shared" si="130"/>
        <v>0</v>
      </c>
      <c r="K87" s="217">
        <f t="shared" si="131"/>
        <v>0</v>
      </c>
      <c r="L87" s="217">
        <f t="shared" si="132"/>
        <v>0</v>
      </c>
      <c r="M87" s="217">
        <f t="shared" si="133"/>
        <v>0</v>
      </c>
      <c r="N87" s="217">
        <f t="shared" si="134"/>
        <v>0</v>
      </c>
      <c r="O87" s="217">
        <f t="shared" si="135"/>
        <v>0</v>
      </c>
      <c r="P87" s="217">
        <f t="shared" si="136"/>
        <v>0</v>
      </c>
      <c r="Q87" s="217">
        <f t="shared" si="137"/>
        <v>0</v>
      </c>
      <c r="R87" s="217">
        <f t="shared" si="138"/>
        <v>0</v>
      </c>
      <c r="S87" s="217">
        <f t="shared" si="139"/>
        <v>0</v>
      </c>
      <c r="T87" s="217">
        <f t="shared" si="140"/>
        <v>0</v>
      </c>
      <c r="U87" s="217">
        <f t="shared" si="141"/>
        <v>0</v>
      </c>
      <c r="V87" s="217">
        <f t="shared" si="142"/>
        <v>0</v>
      </c>
      <c r="W87" s="217">
        <f t="shared" si="143"/>
        <v>0</v>
      </c>
      <c r="X87" s="217">
        <f t="shared" si="144"/>
        <v>0</v>
      </c>
      <c r="Y87" s="217">
        <f t="shared" si="145"/>
        <v>0</v>
      </c>
      <c r="Z87" s="217">
        <f t="shared" si="146"/>
        <v>0</v>
      </c>
      <c r="AA87" s="217">
        <f t="shared" si="147"/>
        <v>0</v>
      </c>
      <c r="AB87" s="217">
        <f t="shared" si="148"/>
        <v>0</v>
      </c>
      <c r="AC87" s="217">
        <f t="shared" si="149"/>
        <v>0</v>
      </c>
      <c r="AD87" s="217">
        <f t="shared" si="150"/>
        <v>0</v>
      </c>
      <c r="AE87" s="217">
        <f t="shared" si="151"/>
        <v>0</v>
      </c>
      <c r="AF87" s="217">
        <f t="shared" si="152"/>
        <v>0</v>
      </c>
      <c r="AG87" s="217">
        <f t="shared" si="153"/>
        <v>0</v>
      </c>
      <c r="AH87" s="217">
        <f t="shared" si="154"/>
        <v>0</v>
      </c>
      <c r="AI87" s="217">
        <f t="shared" si="155"/>
        <v>0</v>
      </c>
      <c r="AJ87" s="217">
        <f t="shared" si="156"/>
        <v>0</v>
      </c>
      <c r="AK87" s="217">
        <f t="shared" si="157"/>
        <v>0</v>
      </c>
      <c r="AL87" s="217">
        <f t="shared" si="158"/>
        <v>0</v>
      </c>
      <c r="AM87" s="217">
        <f t="shared" si="159"/>
        <v>0</v>
      </c>
      <c r="AN87" s="217">
        <f t="shared" si="160"/>
        <v>0</v>
      </c>
      <c r="AO87" s="217">
        <f t="shared" si="161"/>
        <v>0</v>
      </c>
      <c r="AP87" s="217">
        <f t="shared" si="162"/>
        <v>0</v>
      </c>
      <c r="AQ87" s="217">
        <f t="shared" si="163"/>
        <v>0</v>
      </c>
      <c r="AR87" s="217">
        <f t="shared" si="164"/>
        <v>0</v>
      </c>
      <c r="AS87" s="217">
        <f t="shared" si="165"/>
        <v>0</v>
      </c>
      <c r="AT87" s="217">
        <f t="shared" si="166"/>
        <v>0</v>
      </c>
      <c r="AU87" s="217">
        <f t="shared" si="167"/>
        <v>0</v>
      </c>
      <c r="AV87" s="217">
        <f t="shared" si="168"/>
        <v>0</v>
      </c>
      <c r="AW87" s="217">
        <f t="shared" si="169"/>
        <v>0</v>
      </c>
      <c r="AX87" s="217">
        <f t="shared" si="170"/>
        <v>0</v>
      </c>
      <c r="AY87" s="217">
        <f t="shared" si="171"/>
        <v>0</v>
      </c>
      <c r="AZ87" s="217">
        <f t="shared" si="172"/>
        <v>0</v>
      </c>
      <c r="BA87" s="217">
        <f t="shared" si="173"/>
        <v>0</v>
      </c>
      <c r="BB87" s="217">
        <f t="shared" si="174"/>
        <v>0</v>
      </c>
      <c r="BC87" s="217">
        <f t="shared" si="175"/>
        <v>0</v>
      </c>
      <c r="BD87" s="217">
        <f t="shared" si="176"/>
        <v>0</v>
      </c>
      <c r="BE87" s="217">
        <f t="shared" si="177"/>
        <v>0</v>
      </c>
      <c r="BF87" s="217">
        <f t="shared" si="178"/>
        <v>0</v>
      </c>
      <c r="BG87" s="217">
        <f t="shared" si="179"/>
        <v>0</v>
      </c>
      <c r="BH87" s="217">
        <f t="shared" si="180"/>
        <v>0</v>
      </c>
      <c r="BI87" s="217">
        <f t="shared" si="181"/>
        <v>0</v>
      </c>
      <c r="BJ87" s="217">
        <f t="shared" si="182"/>
        <v>0</v>
      </c>
      <c r="BK87" s="218">
        <v>112.88</v>
      </c>
    </row>
    <row r="88" spans="1:63" x14ac:dyDescent="0.2">
      <c r="A88" s="215">
        <v>83</v>
      </c>
      <c r="B88" s="216">
        <f t="shared" si="122"/>
        <v>10</v>
      </c>
      <c r="C88" s="217">
        <f t="shared" si="123"/>
        <v>10</v>
      </c>
      <c r="D88" s="217">
        <f t="shared" si="124"/>
        <v>10</v>
      </c>
      <c r="E88" s="217">
        <f t="shared" si="125"/>
        <v>0</v>
      </c>
      <c r="F88" s="217">
        <f t="shared" si="126"/>
        <v>0</v>
      </c>
      <c r="G88" s="217">
        <f t="shared" si="127"/>
        <v>0</v>
      </c>
      <c r="H88" s="217">
        <f t="shared" si="128"/>
        <v>0</v>
      </c>
      <c r="I88" s="217">
        <f t="shared" si="129"/>
        <v>0</v>
      </c>
      <c r="J88" s="217">
        <f t="shared" si="130"/>
        <v>0</v>
      </c>
      <c r="K88" s="217">
        <f t="shared" si="131"/>
        <v>0</v>
      </c>
      <c r="L88" s="217">
        <f t="shared" si="132"/>
        <v>0</v>
      </c>
      <c r="M88" s="217">
        <f t="shared" si="133"/>
        <v>0</v>
      </c>
      <c r="N88" s="217">
        <f t="shared" si="134"/>
        <v>0</v>
      </c>
      <c r="O88" s="217">
        <f t="shared" si="135"/>
        <v>0</v>
      </c>
      <c r="P88" s="217">
        <f t="shared" si="136"/>
        <v>0</v>
      </c>
      <c r="Q88" s="217">
        <f t="shared" si="137"/>
        <v>0</v>
      </c>
      <c r="R88" s="217">
        <f t="shared" si="138"/>
        <v>0</v>
      </c>
      <c r="S88" s="217">
        <f t="shared" si="139"/>
        <v>0</v>
      </c>
      <c r="T88" s="217">
        <f t="shared" si="140"/>
        <v>0</v>
      </c>
      <c r="U88" s="217">
        <f t="shared" si="141"/>
        <v>0</v>
      </c>
      <c r="V88" s="217">
        <f t="shared" si="142"/>
        <v>0</v>
      </c>
      <c r="W88" s="217">
        <f t="shared" si="143"/>
        <v>0</v>
      </c>
      <c r="X88" s="217">
        <f t="shared" si="144"/>
        <v>0</v>
      </c>
      <c r="Y88" s="217">
        <f t="shared" si="145"/>
        <v>0</v>
      </c>
      <c r="Z88" s="217">
        <f t="shared" si="146"/>
        <v>0</v>
      </c>
      <c r="AA88" s="217">
        <f t="shared" si="147"/>
        <v>0</v>
      </c>
      <c r="AB88" s="217">
        <f t="shared" si="148"/>
        <v>0</v>
      </c>
      <c r="AC88" s="217">
        <f t="shared" si="149"/>
        <v>0</v>
      </c>
      <c r="AD88" s="217">
        <f t="shared" si="150"/>
        <v>0</v>
      </c>
      <c r="AE88" s="217">
        <f t="shared" si="151"/>
        <v>0</v>
      </c>
      <c r="AF88" s="217">
        <f t="shared" si="152"/>
        <v>0</v>
      </c>
      <c r="AG88" s="217">
        <f t="shared" si="153"/>
        <v>0</v>
      </c>
      <c r="AH88" s="217">
        <f t="shared" si="154"/>
        <v>0</v>
      </c>
      <c r="AI88" s="217">
        <f t="shared" si="155"/>
        <v>0</v>
      </c>
      <c r="AJ88" s="217">
        <f t="shared" si="156"/>
        <v>0</v>
      </c>
      <c r="AK88" s="217">
        <f t="shared" si="157"/>
        <v>0</v>
      </c>
      <c r="AL88" s="217">
        <f t="shared" si="158"/>
        <v>0</v>
      </c>
      <c r="AM88" s="217">
        <f t="shared" si="159"/>
        <v>0</v>
      </c>
      <c r="AN88" s="217">
        <f t="shared" si="160"/>
        <v>0</v>
      </c>
      <c r="AO88" s="217">
        <f t="shared" si="161"/>
        <v>0</v>
      </c>
      <c r="AP88" s="217">
        <f t="shared" si="162"/>
        <v>0</v>
      </c>
      <c r="AQ88" s="217">
        <f t="shared" si="163"/>
        <v>0</v>
      </c>
      <c r="AR88" s="217">
        <f t="shared" si="164"/>
        <v>0</v>
      </c>
      <c r="AS88" s="217">
        <f t="shared" si="165"/>
        <v>0</v>
      </c>
      <c r="AT88" s="217">
        <f t="shared" si="166"/>
        <v>0</v>
      </c>
      <c r="AU88" s="217">
        <f t="shared" si="167"/>
        <v>0</v>
      </c>
      <c r="AV88" s="217">
        <f t="shared" si="168"/>
        <v>0</v>
      </c>
      <c r="AW88" s="217">
        <f t="shared" si="169"/>
        <v>0</v>
      </c>
      <c r="AX88" s="217">
        <f t="shared" si="170"/>
        <v>0</v>
      </c>
      <c r="AY88" s="217">
        <f t="shared" si="171"/>
        <v>0</v>
      </c>
      <c r="AZ88" s="217">
        <f t="shared" si="172"/>
        <v>0</v>
      </c>
      <c r="BA88" s="217">
        <f t="shared" si="173"/>
        <v>0</v>
      </c>
      <c r="BB88" s="217">
        <f t="shared" si="174"/>
        <v>0</v>
      </c>
      <c r="BC88" s="217">
        <f t="shared" si="175"/>
        <v>0</v>
      </c>
      <c r="BD88" s="217">
        <f t="shared" si="176"/>
        <v>0</v>
      </c>
      <c r="BE88" s="217">
        <f t="shared" si="177"/>
        <v>0</v>
      </c>
      <c r="BF88" s="217">
        <f t="shared" si="178"/>
        <v>0</v>
      </c>
      <c r="BG88" s="217">
        <f t="shared" si="179"/>
        <v>0</v>
      </c>
      <c r="BH88" s="217">
        <f t="shared" si="180"/>
        <v>0</v>
      </c>
      <c r="BI88" s="217">
        <f t="shared" si="181"/>
        <v>0</v>
      </c>
      <c r="BJ88" s="217">
        <f t="shared" si="182"/>
        <v>0</v>
      </c>
      <c r="BK88" s="218">
        <v>84.87</v>
      </c>
    </row>
    <row r="89" spans="1:63" x14ac:dyDescent="0.2">
      <c r="A89" s="215">
        <v>84</v>
      </c>
      <c r="B89" s="216">
        <f t="shared" si="122"/>
        <v>10</v>
      </c>
      <c r="C89" s="217">
        <f t="shared" si="123"/>
        <v>10</v>
      </c>
      <c r="D89" s="217">
        <f t="shared" si="124"/>
        <v>0</v>
      </c>
      <c r="E89" s="217">
        <f t="shared" si="125"/>
        <v>0</v>
      </c>
      <c r="F89" s="217">
        <f t="shared" si="126"/>
        <v>0</v>
      </c>
      <c r="G89" s="217">
        <f t="shared" si="127"/>
        <v>0</v>
      </c>
      <c r="H89" s="217">
        <f t="shared" si="128"/>
        <v>0</v>
      </c>
      <c r="I89" s="217">
        <f t="shared" si="129"/>
        <v>0</v>
      </c>
      <c r="J89" s="217">
        <f t="shared" si="130"/>
        <v>0</v>
      </c>
      <c r="K89" s="217">
        <f t="shared" si="131"/>
        <v>0</v>
      </c>
      <c r="L89" s="217">
        <f t="shared" si="132"/>
        <v>0</v>
      </c>
      <c r="M89" s="217">
        <f t="shared" si="133"/>
        <v>0</v>
      </c>
      <c r="N89" s="217">
        <f t="shared" si="134"/>
        <v>0</v>
      </c>
      <c r="O89" s="217">
        <f t="shared" si="135"/>
        <v>0</v>
      </c>
      <c r="P89" s="217">
        <f t="shared" si="136"/>
        <v>0</v>
      </c>
      <c r="Q89" s="217">
        <f t="shared" si="137"/>
        <v>0</v>
      </c>
      <c r="R89" s="217">
        <f t="shared" si="138"/>
        <v>0</v>
      </c>
      <c r="S89" s="217">
        <f t="shared" si="139"/>
        <v>0</v>
      </c>
      <c r="T89" s="217">
        <f t="shared" si="140"/>
        <v>0</v>
      </c>
      <c r="U89" s="217">
        <f t="shared" si="141"/>
        <v>0</v>
      </c>
      <c r="V89" s="217">
        <f t="shared" si="142"/>
        <v>0</v>
      </c>
      <c r="W89" s="217">
        <f t="shared" si="143"/>
        <v>0</v>
      </c>
      <c r="X89" s="217">
        <f t="shared" si="144"/>
        <v>0</v>
      </c>
      <c r="Y89" s="217">
        <f t="shared" si="145"/>
        <v>0</v>
      </c>
      <c r="Z89" s="217">
        <f t="shared" si="146"/>
        <v>0</v>
      </c>
      <c r="AA89" s="217">
        <f t="shared" si="147"/>
        <v>0</v>
      </c>
      <c r="AB89" s="217">
        <f t="shared" si="148"/>
        <v>0</v>
      </c>
      <c r="AC89" s="217">
        <f t="shared" si="149"/>
        <v>0</v>
      </c>
      <c r="AD89" s="217">
        <f t="shared" si="150"/>
        <v>0</v>
      </c>
      <c r="AE89" s="217">
        <f t="shared" si="151"/>
        <v>0</v>
      </c>
      <c r="AF89" s="217">
        <f t="shared" si="152"/>
        <v>0</v>
      </c>
      <c r="AG89" s="217">
        <f t="shared" si="153"/>
        <v>0</v>
      </c>
      <c r="AH89" s="217">
        <f t="shared" si="154"/>
        <v>0</v>
      </c>
      <c r="AI89" s="217">
        <f t="shared" si="155"/>
        <v>0</v>
      </c>
      <c r="AJ89" s="217">
        <f t="shared" si="156"/>
        <v>0</v>
      </c>
      <c r="AK89" s="217">
        <f t="shared" si="157"/>
        <v>0</v>
      </c>
      <c r="AL89" s="217">
        <f t="shared" si="158"/>
        <v>0</v>
      </c>
      <c r="AM89" s="217">
        <f t="shared" si="159"/>
        <v>0</v>
      </c>
      <c r="AN89" s="217">
        <f t="shared" si="160"/>
        <v>0</v>
      </c>
      <c r="AO89" s="217">
        <f t="shared" si="161"/>
        <v>0</v>
      </c>
      <c r="AP89" s="217">
        <f t="shared" si="162"/>
        <v>0</v>
      </c>
      <c r="AQ89" s="217">
        <f t="shared" si="163"/>
        <v>0</v>
      </c>
      <c r="AR89" s="217">
        <f t="shared" si="164"/>
        <v>0</v>
      </c>
      <c r="AS89" s="217">
        <f t="shared" si="165"/>
        <v>0</v>
      </c>
      <c r="AT89" s="217">
        <f t="shared" si="166"/>
        <v>0</v>
      </c>
      <c r="AU89" s="217">
        <f t="shared" si="167"/>
        <v>0</v>
      </c>
      <c r="AV89" s="217">
        <f t="shared" si="168"/>
        <v>0</v>
      </c>
      <c r="AW89" s="217">
        <f t="shared" si="169"/>
        <v>0</v>
      </c>
      <c r="AX89" s="217">
        <f t="shared" si="170"/>
        <v>0</v>
      </c>
      <c r="AY89" s="217">
        <f t="shared" si="171"/>
        <v>0</v>
      </c>
      <c r="AZ89" s="217">
        <f t="shared" si="172"/>
        <v>0</v>
      </c>
      <c r="BA89" s="217">
        <f t="shared" si="173"/>
        <v>0</v>
      </c>
      <c r="BB89" s="217">
        <f t="shared" si="174"/>
        <v>0</v>
      </c>
      <c r="BC89" s="217">
        <f t="shared" si="175"/>
        <v>0</v>
      </c>
      <c r="BD89" s="217">
        <f t="shared" si="176"/>
        <v>0</v>
      </c>
      <c r="BE89" s="217">
        <f t="shared" si="177"/>
        <v>0</v>
      </c>
      <c r="BF89" s="217">
        <f t="shared" si="178"/>
        <v>0</v>
      </c>
      <c r="BG89" s="217">
        <f t="shared" si="179"/>
        <v>0</v>
      </c>
      <c r="BH89" s="217">
        <f t="shared" si="180"/>
        <v>0</v>
      </c>
      <c r="BI89" s="217">
        <f t="shared" si="181"/>
        <v>0</v>
      </c>
      <c r="BJ89" s="217">
        <f t="shared" si="182"/>
        <v>0</v>
      </c>
      <c r="BK89" s="218">
        <v>56.72</v>
      </c>
    </row>
    <row r="90" spans="1:63" x14ac:dyDescent="0.2">
      <c r="A90" s="215">
        <v>85</v>
      </c>
      <c r="B90" s="216">
        <f t="shared" si="122"/>
        <v>10</v>
      </c>
      <c r="C90" s="217">
        <f t="shared" si="123"/>
        <v>0</v>
      </c>
      <c r="D90" s="217">
        <f t="shared" si="124"/>
        <v>0</v>
      </c>
      <c r="E90" s="217">
        <f t="shared" si="125"/>
        <v>0</v>
      </c>
      <c r="F90" s="217">
        <f t="shared" si="126"/>
        <v>0</v>
      </c>
      <c r="G90" s="217">
        <f t="shared" si="127"/>
        <v>0</v>
      </c>
      <c r="H90" s="217">
        <f t="shared" si="128"/>
        <v>0</v>
      </c>
      <c r="I90" s="217">
        <f t="shared" si="129"/>
        <v>0</v>
      </c>
      <c r="J90" s="217">
        <f t="shared" si="130"/>
        <v>0</v>
      </c>
      <c r="K90" s="217">
        <f t="shared" si="131"/>
        <v>0</v>
      </c>
      <c r="L90" s="217">
        <f t="shared" si="132"/>
        <v>0</v>
      </c>
      <c r="M90" s="217">
        <f t="shared" si="133"/>
        <v>0</v>
      </c>
      <c r="N90" s="217">
        <f t="shared" si="134"/>
        <v>0</v>
      </c>
      <c r="O90" s="217">
        <f t="shared" si="135"/>
        <v>0</v>
      </c>
      <c r="P90" s="217">
        <f t="shared" si="136"/>
        <v>0</v>
      </c>
      <c r="Q90" s="217">
        <f t="shared" si="137"/>
        <v>0</v>
      </c>
      <c r="R90" s="217">
        <f t="shared" si="138"/>
        <v>0</v>
      </c>
      <c r="S90" s="217">
        <f t="shared" si="139"/>
        <v>0</v>
      </c>
      <c r="T90" s="217">
        <f t="shared" si="140"/>
        <v>0</v>
      </c>
      <c r="U90" s="217">
        <f t="shared" si="141"/>
        <v>0</v>
      </c>
      <c r="V90" s="217">
        <f t="shared" si="142"/>
        <v>0</v>
      </c>
      <c r="W90" s="217">
        <f t="shared" si="143"/>
        <v>0</v>
      </c>
      <c r="X90" s="217">
        <f t="shared" si="144"/>
        <v>0</v>
      </c>
      <c r="Y90" s="217">
        <f t="shared" si="145"/>
        <v>0</v>
      </c>
      <c r="Z90" s="217">
        <f t="shared" si="146"/>
        <v>0</v>
      </c>
      <c r="AA90" s="217">
        <f t="shared" si="147"/>
        <v>0</v>
      </c>
      <c r="AB90" s="217">
        <f t="shared" si="148"/>
        <v>0</v>
      </c>
      <c r="AC90" s="217">
        <f t="shared" si="149"/>
        <v>0</v>
      </c>
      <c r="AD90" s="217">
        <f t="shared" si="150"/>
        <v>0</v>
      </c>
      <c r="AE90" s="217">
        <f t="shared" si="151"/>
        <v>0</v>
      </c>
      <c r="AF90" s="217">
        <f t="shared" si="152"/>
        <v>0</v>
      </c>
      <c r="AG90" s="217">
        <f t="shared" si="153"/>
        <v>0</v>
      </c>
      <c r="AH90" s="217">
        <f t="shared" si="154"/>
        <v>0</v>
      </c>
      <c r="AI90" s="217">
        <f t="shared" si="155"/>
        <v>0</v>
      </c>
      <c r="AJ90" s="217">
        <f t="shared" si="156"/>
        <v>0</v>
      </c>
      <c r="AK90" s="217">
        <f t="shared" si="157"/>
        <v>0</v>
      </c>
      <c r="AL90" s="217">
        <f t="shared" si="158"/>
        <v>0</v>
      </c>
      <c r="AM90" s="217">
        <f t="shared" si="159"/>
        <v>0</v>
      </c>
      <c r="AN90" s="217">
        <f t="shared" si="160"/>
        <v>0</v>
      </c>
      <c r="AO90" s="217">
        <f t="shared" si="161"/>
        <v>0</v>
      </c>
      <c r="AP90" s="217">
        <f t="shared" si="162"/>
        <v>0</v>
      </c>
      <c r="AQ90" s="217">
        <f t="shared" si="163"/>
        <v>0</v>
      </c>
      <c r="AR90" s="217">
        <f t="shared" si="164"/>
        <v>0</v>
      </c>
      <c r="AS90" s="217">
        <f t="shared" si="165"/>
        <v>0</v>
      </c>
      <c r="AT90" s="217">
        <f t="shared" si="166"/>
        <v>0</v>
      </c>
      <c r="AU90" s="217">
        <f t="shared" si="167"/>
        <v>0</v>
      </c>
      <c r="AV90" s="217">
        <f t="shared" si="168"/>
        <v>0</v>
      </c>
      <c r="AW90" s="217">
        <f t="shared" si="169"/>
        <v>0</v>
      </c>
      <c r="AX90" s="217">
        <f t="shared" si="170"/>
        <v>0</v>
      </c>
      <c r="AY90" s="217">
        <f t="shared" si="171"/>
        <v>0</v>
      </c>
      <c r="AZ90" s="217">
        <f t="shared" si="172"/>
        <v>0</v>
      </c>
      <c r="BA90" s="217">
        <f t="shared" si="173"/>
        <v>0</v>
      </c>
      <c r="BB90" s="217">
        <f t="shared" si="174"/>
        <v>0</v>
      </c>
      <c r="BC90" s="217">
        <f t="shared" si="175"/>
        <v>0</v>
      </c>
      <c r="BD90" s="217">
        <f t="shared" si="176"/>
        <v>0</v>
      </c>
      <c r="BE90" s="217">
        <f t="shared" si="177"/>
        <v>0</v>
      </c>
      <c r="BF90" s="217">
        <f t="shared" si="178"/>
        <v>0</v>
      </c>
      <c r="BG90" s="217">
        <f t="shared" si="179"/>
        <v>0</v>
      </c>
      <c r="BH90" s="217">
        <f t="shared" si="180"/>
        <v>0</v>
      </c>
      <c r="BI90" s="217">
        <f t="shared" si="181"/>
        <v>0</v>
      </c>
      <c r="BJ90" s="217">
        <f t="shared" si="182"/>
        <v>0</v>
      </c>
      <c r="BK90" s="218">
        <v>28.43</v>
      </c>
    </row>
    <row r="91" spans="1:63" x14ac:dyDescent="0.2">
      <c r="A91" s="219" t="s">
        <v>25</v>
      </c>
      <c r="B91" s="220">
        <f t="shared" ref="B91:AG91" si="183">SUM(B6:B90)</f>
        <v>780</v>
      </c>
      <c r="C91" s="220">
        <f t="shared" si="183"/>
        <v>770</v>
      </c>
      <c r="D91" s="220">
        <f t="shared" si="183"/>
        <v>760</v>
      </c>
      <c r="E91" s="220">
        <f t="shared" si="183"/>
        <v>750</v>
      </c>
      <c r="F91" s="220">
        <f t="shared" si="183"/>
        <v>740</v>
      </c>
      <c r="G91" s="220">
        <f t="shared" si="183"/>
        <v>730</v>
      </c>
      <c r="H91" s="220">
        <f t="shared" si="183"/>
        <v>720</v>
      </c>
      <c r="I91" s="220">
        <f t="shared" si="183"/>
        <v>710</v>
      </c>
      <c r="J91" s="220">
        <f t="shared" si="183"/>
        <v>700</v>
      </c>
      <c r="K91" s="220">
        <f t="shared" si="183"/>
        <v>690</v>
      </c>
      <c r="L91" s="220">
        <f t="shared" si="183"/>
        <v>680</v>
      </c>
      <c r="M91" s="220">
        <f t="shared" si="183"/>
        <v>670</v>
      </c>
      <c r="N91" s="220">
        <f t="shared" si="183"/>
        <v>660</v>
      </c>
      <c r="O91" s="220">
        <f t="shared" si="183"/>
        <v>650</v>
      </c>
      <c r="P91" s="220">
        <f t="shared" si="183"/>
        <v>640</v>
      </c>
      <c r="Q91" s="220">
        <f t="shared" si="183"/>
        <v>630</v>
      </c>
      <c r="R91" s="220">
        <f t="shared" si="183"/>
        <v>620</v>
      </c>
      <c r="S91" s="220">
        <f t="shared" si="183"/>
        <v>610</v>
      </c>
      <c r="T91" s="220">
        <f t="shared" si="183"/>
        <v>600</v>
      </c>
      <c r="U91" s="220">
        <f t="shared" si="183"/>
        <v>590</v>
      </c>
      <c r="V91" s="220">
        <f t="shared" si="183"/>
        <v>580</v>
      </c>
      <c r="W91" s="220">
        <f t="shared" si="183"/>
        <v>570</v>
      </c>
      <c r="X91" s="220">
        <f t="shared" si="183"/>
        <v>560</v>
      </c>
      <c r="Y91" s="220">
        <f t="shared" si="183"/>
        <v>550</v>
      </c>
      <c r="Z91" s="220">
        <f t="shared" si="183"/>
        <v>540</v>
      </c>
      <c r="AA91" s="220">
        <f t="shared" si="183"/>
        <v>530</v>
      </c>
      <c r="AB91" s="220">
        <f t="shared" si="183"/>
        <v>520</v>
      </c>
      <c r="AC91" s="220">
        <f t="shared" si="183"/>
        <v>510</v>
      </c>
      <c r="AD91" s="220">
        <f t="shared" si="183"/>
        <v>500</v>
      </c>
      <c r="AE91" s="220">
        <f t="shared" si="183"/>
        <v>490</v>
      </c>
      <c r="AF91" s="220">
        <f t="shared" si="183"/>
        <v>480</v>
      </c>
      <c r="AG91" s="220">
        <f t="shared" si="183"/>
        <v>470</v>
      </c>
      <c r="AH91" s="220">
        <f t="shared" ref="AH91:BJ91" si="184">SUM(AH6:AH90)</f>
        <v>460</v>
      </c>
      <c r="AI91" s="220">
        <f t="shared" si="184"/>
        <v>450</v>
      </c>
      <c r="AJ91" s="220">
        <f t="shared" si="184"/>
        <v>440</v>
      </c>
      <c r="AK91" s="220">
        <f t="shared" si="184"/>
        <v>430</v>
      </c>
      <c r="AL91" s="220">
        <f t="shared" si="184"/>
        <v>420</v>
      </c>
      <c r="AM91" s="220">
        <f t="shared" si="184"/>
        <v>410</v>
      </c>
      <c r="AN91" s="220">
        <f t="shared" si="184"/>
        <v>400</v>
      </c>
      <c r="AO91" s="220">
        <f t="shared" si="184"/>
        <v>390</v>
      </c>
      <c r="AP91" s="220">
        <f t="shared" si="184"/>
        <v>380</v>
      </c>
      <c r="AQ91" s="220">
        <f t="shared" si="184"/>
        <v>370</v>
      </c>
      <c r="AR91" s="220">
        <f t="shared" si="184"/>
        <v>360</v>
      </c>
      <c r="AS91" s="220">
        <f t="shared" si="184"/>
        <v>350</v>
      </c>
      <c r="AT91" s="220">
        <f t="shared" si="184"/>
        <v>340</v>
      </c>
      <c r="AU91" s="220">
        <f t="shared" si="184"/>
        <v>330</v>
      </c>
      <c r="AV91" s="220">
        <f t="shared" si="184"/>
        <v>320</v>
      </c>
      <c r="AW91" s="220">
        <f t="shared" si="184"/>
        <v>310</v>
      </c>
      <c r="AX91" s="220">
        <f t="shared" si="184"/>
        <v>300</v>
      </c>
      <c r="AY91" s="220">
        <f t="shared" si="184"/>
        <v>290</v>
      </c>
      <c r="AZ91" s="220">
        <f t="shared" si="184"/>
        <v>280</v>
      </c>
      <c r="BA91" s="220">
        <f t="shared" si="184"/>
        <v>270</v>
      </c>
      <c r="BB91" s="220">
        <f t="shared" si="184"/>
        <v>260</v>
      </c>
      <c r="BC91" s="220">
        <f t="shared" si="184"/>
        <v>250</v>
      </c>
      <c r="BD91" s="220">
        <f t="shared" si="184"/>
        <v>240</v>
      </c>
      <c r="BE91" s="220">
        <f t="shared" si="184"/>
        <v>230</v>
      </c>
      <c r="BF91" s="220">
        <f t="shared" si="184"/>
        <v>220</v>
      </c>
      <c r="BG91" s="220">
        <f t="shared" si="184"/>
        <v>210</v>
      </c>
      <c r="BH91" s="220">
        <f t="shared" si="184"/>
        <v>200</v>
      </c>
      <c r="BI91" s="220">
        <f t="shared" si="184"/>
        <v>190</v>
      </c>
      <c r="BJ91" s="220">
        <f t="shared" si="184"/>
        <v>180</v>
      </c>
      <c r="BK91" s="221">
        <v>61100.71</v>
      </c>
    </row>
  </sheetData>
  <sheetProtection password="CA45" sheet="1"/>
  <phoneticPr fontId="1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78"/>
  <sheetViews>
    <sheetView topLeftCell="K39" workbookViewId="0">
      <selection activeCell="D5" sqref="D5:M5"/>
    </sheetView>
  </sheetViews>
  <sheetFormatPr defaultColWidth="10.28515625" defaultRowHeight="14.25" x14ac:dyDescent="0.2"/>
  <cols>
    <col min="1" max="16384" width="10.28515625" style="60"/>
  </cols>
  <sheetData>
    <row r="1" spans="1:19" s="100" customFormat="1" ht="21.75" x14ac:dyDescent="0.5">
      <c r="A1" s="585" t="s">
        <v>97</v>
      </c>
      <c r="B1" s="585"/>
      <c r="C1" s="585"/>
      <c r="D1" s="585"/>
      <c r="E1" s="585"/>
      <c r="F1" s="585"/>
      <c r="G1" s="585"/>
      <c r="H1" s="585"/>
      <c r="I1" s="585"/>
      <c r="J1" s="585"/>
      <c r="K1" s="585"/>
      <c r="L1" s="585"/>
      <c r="M1" s="585"/>
      <c r="N1" s="585"/>
      <c r="O1" s="585"/>
      <c r="P1" s="585"/>
      <c r="Q1" s="585"/>
      <c r="R1" s="585"/>
      <c r="S1" s="585"/>
    </row>
    <row r="2" spans="1:19" s="100" customFormat="1" ht="21.75" x14ac:dyDescent="0.5">
      <c r="A2" s="586" t="s">
        <v>224</v>
      </c>
      <c r="B2" s="586"/>
      <c r="C2" s="586"/>
      <c r="D2" s="586"/>
      <c r="E2" s="586"/>
      <c r="F2" s="586"/>
      <c r="G2" s="586"/>
      <c r="H2" s="586"/>
      <c r="I2" s="586"/>
      <c r="J2" s="586"/>
      <c r="K2" s="586"/>
      <c r="L2" s="586"/>
      <c r="M2" s="586"/>
      <c r="N2" s="586"/>
      <c r="O2" s="586"/>
      <c r="P2" s="586"/>
      <c r="Q2" s="586"/>
      <c r="R2" s="586"/>
      <c r="S2" s="586"/>
    </row>
    <row r="3" spans="1:19" s="100" customFormat="1" ht="21.75" x14ac:dyDescent="0.5">
      <c r="A3" s="587" t="s">
        <v>98</v>
      </c>
      <c r="B3" s="587"/>
      <c r="C3" s="587"/>
      <c r="D3" s="587"/>
      <c r="E3" s="587"/>
      <c r="F3" s="587"/>
      <c r="G3" s="587"/>
      <c r="H3" s="587"/>
      <c r="I3" s="587"/>
      <c r="J3" s="587"/>
      <c r="K3" s="587"/>
      <c r="L3" s="587"/>
      <c r="M3" s="587"/>
      <c r="N3" s="587"/>
      <c r="O3" s="587"/>
      <c r="P3" s="587"/>
      <c r="Q3" s="587"/>
      <c r="R3" s="587"/>
      <c r="S3" s="587"/>
    </row>
    <row r="5" spans="1:19" x14ac:dyDescent="0.2">
      <c r="A5" s="101"/>
      <c r="B5" s="101"/>
      <c r="C5" s="101"/>
      <c r="D5" s="588" t="s">
        <v>99</v>
      </c>
      <c r="E5" s="588"/>
      <c r="F5" s="588"/>
      <c r="G5" s="588"/>
      <c r="H5" s="588"/>
      <c r="I5" s="588"/>
      <c r="J5" s="588"/>
      <c r="K5" s="588"/>
      <c r="L5" s="588"/>
      <c r="M5" s="588"/>
      <c r="N5" s="102"/>
      <c r="O5" s="102"/>
      <c r="P5" s="102"/>
      <c r="Q5" s="102"/>
      <c r="R5" s="102"/>
      <c r="S5" s="102"/>
    </row>
    <row r="6" spans="1:19" s="105" customFormat="1" x14ac:dyDescent="0.2">
      <c r="A6" s="103" t="s">
        <v>39</v>
      </c>
      <c r="B6" s="103" t="s">
        <v>82</v>
      </c>
      <c r="C6" s="103"/>
      <c r="D6" s="104">
        <v>10</v>
      </c>
      <c r="E6" s="104">
        <v>11</v>
      </c>
      <c r="F6" s="104">
        <v>12</v>
      </c>
      <c r="G6" s="104">
        <v>13</v>
      </c>
      <c r="H6" s="104">
        <v>14</v>
      </c>
      <c r="I6" s="104">
        <v>15</v>
      </c>
      <c r="J6" s="104">
        <v>16</v>
      </c>
      <c r="K6" s="104">
        <v>17</v>
      </c>
      <c r="L6" s="104">
        <v>18</v>
      </c>
      <c r="M6" s="104">
        <v>19</v>
      </c>
      <c r="N6" s="104">
        <v>20</v>
      </c>
      <c r="O6" s="104">
        <v>21</v>
      </c>
      <c r="P6" s="104">
        <v>22</v>
      </c>
      <c r="Q6" s="104">
        <v>23</v>
      </c>
      <c r="R6" s="104">
        <v>24</v>
      </c>
      <c r="S6" s="104">
        <v>25</v>
      </c>
    </row>
    <row r="7" spans="1:19" x14ac:dyDescent="0.2">
      <c r="A7" s="106">
        <v>20</v>
      </c>
      <c r="B7" s="107" t="s">
        <v>40</v>
      </c>
      <c r="C7" s="107" t="str">
        <f t="shared" ref="C7:C70" si="0">A7&amp;"-"&amp;LEFT(B7,1)</f>
        <v>20-M</v>
      </c>
      <c r="D7" s="166">
        <v>1.33</v>
      </c>
      <c r="E7" s="166">
        <v>1.48</v>
      </c>
      <c r="F7" s="166">
        <v>1.63</v>
      </c>
      <c r="G7" s="166">
        <v>1.77</v>
      </c>
      <c r="H7" s="166">
        <v>1.92</v>
      </c>
      <c r="I7" s="166">
        <v>2.0699999999999998</v>
      </c>
      <c r="J7" s="166">
        <v>2.2200000000000002</v>
      </c>
      <c r="K7" s="166">
        <v>2.37</v>
      </c>
      <c r="L7" s="166">
        <v>2.52</v>
      </c>
      <c r="M7" s="166">
        <v>2.67</v>
      </c>
      <c r="N7" s="166">
        <v>2.82</v>
      </c>
      <c r="O7" s="166">
        <v>2.98</v>
      </c>
      <c r="P7" s="166">
        <v>3.14</v>
      </c>
      <c r="Q7" s="166">
        <v>3.3</v>
      </c>
      <c r="R7" s="166">
        <v>3.47</v>
      </c>
      <c r="S7" s="166">
        <v>3.63</v>
      </c>
    </row>
    <row r="8" spans="1:19" x14ac:dyDescent="0.2">
      <c r="A8" s="108">
        <v>21</v>
      </c>
      <c r="B8" s="108" t="s">
        <v>40</v>
      </c>
      <c r="C8" s="108" t="str">
        <f t="shared" si="0"/>
        <v>21-M</v>
      </c>
      <c r="D8" s="167">
        <v>1.36</v>
      </c>
      <c r="E8" s="167">
        <v>1.51</v>
      </c>
      <c r="F8" s="167">
        <v>1.66</v>
      </c>
      <c r="G8" s="167">
        <v>1.8</v>
      </c>
      <c r="H8" s="167">
        <v>1.95</v>
      </c>
      <c r="I8" s="167">
        <v>2.1</v>
      </c>
      <c r="J8" s="167">
        <v>2.25</v>
      </c>
      <c r="K8" s="167">
        <v>2.41</v>
      </c>
      <c r="L8" s="167">
        <v>2.56</v>
      </c>
      <c r="M8" s="167">
        <v>2.72</v>
      </c>
      <c r="N8" s="167">
        <v>2.87</v>
      </c>
      <c r="O8" s="167">
        <v>3.04</v>
      </c>
      <c r="P8" s="167">
        <v>3.2</v>
      </c>
      <c r="Q8" s="167">
        <v>3.37</v>
      </c>
      <c r="R8" s="167">
        <v>3.54</v>
      </c>
      <c r="S8" s="167">
        <v>3.72</v>
      </c>
    </row>
    <row r="9" spans="1:19" x14ac:dyDescent="0.2">
      <c r="A9" s="108">
        <v>22</v>
      </c>
      <c r="B9" s="108" t="s">
        <v>40</v>
      </c>
      <c r="C9" s="108" t="str">
        <f t="shared" si="0"/>
        <v>22-M</v>
      </c>
      <c r="D9" s="167">
        <v>1.37</v>
      </c>
      <c r="E9" s="167">
        <v>1.52</v>
      </c>
      <c r="F9" s="167">
        <v>1.67</v>
      </c>
      <c r="G9" s="167">
        <v>1.83</v>
      </c>
      <c r="H9" s="167">
        <v>1.98</v>
      </c>
      <c r="I9" s="167">
        <v>2.13</v>
      </c>
      <c r="J9" s="167">
        <v>2.2799999999999998</v>
      </c>
      <c r="K9" s="167">
        <v>2.44</v>
      </c>
      <c r="L9" s="167">
        <v>2.6</v>
      </c>
      <c r="M9" s="167">
        <v>2.76</v>
      </c>
      <c r="N9" s="167">
        <v>2.92</v>
      </c>
      <c r="O9" s="167">
        <v>3.09</v>
      </c>
      <c r="P9" s="167">
        <v>3.26</v>
      </c>
      <c r="Q9" s="167">
        <v>3.43</v>
      </c>
      <c r="R9" s="167">
        <v>3.61</v>
      </c>
      <c r="S9" s="167">
        <v>3.79</v>
      </c>
    </row>
    <row r="10" spans="1:19" x14ac:dyDescent="0.2">
      <c r="A10" s="108">
        <v>23</v>
      </c>
      <c r="B10" s="108" t="s">
        <v>40</v>
      </c>
      <c r="C10" s="108" t="str">
        <f t="shared" si="0"/>
        <v>23-M</v>
      </c>
      <c r="D10" s="167">
        <v>1.38</v>
      </c>
      <c r="E10" s="167">
        <v>1.54</v>
      </c>
      <c r="F10" s="167">
        <v>1.69</v>
      </c>
      <c r="G10" s="167">
        <v>1.84</v>
      </c>
      <c r="H10" s="167">
        <v>1.99</v>
      </c>
      <c r="I10" s="167">
        <v>2.15</v>
      </c>
      <c r="J10" s="167">
        <v>2.31</v>
      </c>
      <c r="K10" s="167">
        <v>2.4700000000000002</v>
      </c>
      <c r="L10" s="167">
        <v>2.63</v>
      </c>
      <c r="M10" s="167">
        <v>2.8</v>
      </c>
      <c r="N10" s="167">
        <v>2.96</v>
      </c>
      <c r="O10" s="167">
        <v>3.14</v>
      </c>
      <c r="P10" s="167">
        <v>3.31</v>
      </c>
      <c r="Q10" s="167">
        <v>3.5</v>
      </c>
      <c r="R10" s="167">
        <v>3.68</v>
      </c>
      <c r="S10" s="167">
        <v>3.88</v>
      </c>
    </row>
    <row r="11" spans="1:19" x14ac:dyDescent="0.2">
      <c r="A11" s="108">
        <v>24</v>
      </c>
      <c r="B11" s="108" t="s">
        <v>40</v>
      </c>
      <c r="C11" s="108" t="str">
        <f t="shared" si="0"/>
        <v>24-M</v>
      </c>
      <c r="D11" s="167">
        <v>1.39</v>
      </c>
      <c r="E11" s="167">
        <v>1.54</v>
      </c>
      <c r="F11" s="167">
        <v>1.7</v>
      </c>
      <c r="G11" s="167">
        <v>1.85</v>
      </c>
      <c r="H11" s="167">
        <v>2.0099999999999998</v>
      </c>
      <c r="I11" s="167">
        <v>2.17</v>
      </c>
      <c r="J11" s="167">
        <v>2.33</v>
      </c>
      <c r="K11" s="167">
        <v>2.5</v>
      </c>
      <c r="L11" s="167">
        <v>2.66</v>
      </c>
      <c r="M11" s="167">
        <v>2.84</v>
      </c>
      <c r="N11" s="167">
        <v>3.01</v>
      </c>
      <c r="O11" s="167">
        <v>3.19</v>
      </c>
      <c r="P11" s="167">
        <v>3.38</v>
      </c>
      <c r="Q11" s="167">
        <v>3.57</v>
      </c>
      <c r="R11" s="167">
        <v>3.76</v>
      </c>
      <c r="S11" s="167">
        <v>3.97</v>
      </c>
    </row>
    <row r="12" spans="1:19" x14ac:dyDescent="0.2">
      <c r="A12" s="109">
        <v>25</v>
      </c>
      <c r="B12" s="109" t="s">
        <v>40</v>
      </c>
      <c r="C12" s="109" t="str">
        <f t="shared" si="0"/>
        <v>25-M</v>
      </c>
      <c r="D12" s="168">
        <v>1.4</v>
      </c>
      <c r="E12" s="168">
        <v>1.55</v>
      </c>
      <c r="F12" s="168">
        <v>1.71</v>
      </c>
      <c r="G12" s="168">
        <v>1.87</v>
      </c>
      <c r="H12" s="168">
        <v>2.0299999999999998</v>
      </c>
      <c r="I12" s="168">
        <v>2.19</v>
      </c>
      <c r="J12" s="168">
        <v>2.36</v>
      </c>
      <c r="K12" s="168">
        <v>2.5299999999999998</v>
      </c>
      <c r="L12" s="168">
        <v>2.71</v>
      </c>
      <c r="M12" s="168">
        <v>2.88</v>
      </c>
      <c r="N12" s="168">
        <v>3.07</v>
      </c>
      <c r="O12" s="168">
        <v>3.26</v>
      </c>
      <c r="P12" s="168">
        <v>3.45</v>
      </c>
      <c r="Q12" s="168">
        <v>3.65</v>
      </c>
      <c r="R12" s="168">
        <v>3.86</v>
      </c>
      <c r="S12" s="168">
        <v>4.07</v>
      </c>
    </row>
    <row r="13" spans="1:19" x14ac:dyDescent="0.2">
      <c r="A13" s="108">
        <v>26</v>
      </c>
      <c r="B13" s="108" t="s">
        <v>40</v>
      </c>
      <c r="C13" s="108" t="str">
        <f t="shared" si="0"/>
        <v>26-M</v>
      </c>
      <c r="D13" s="167">
        <v>1.41</v>
      </c>
      <c r="E13" s="167">
        <v>1.57</v>
      </c>
      <c r="F13" s="167">
        <v>1.73</v>
      </c>
      <c r="G13" s="167">
        <v>1.89</v>
      </c>
      <c r="H13" s="167">
        <v>2.0499999999999998</v>
      </c>
      <c r="I13" s="167">
        <v>2.2200000000000002</v>
      </c>
      <c r="J13" s="167">
        <v>2.4</v>
      </c>
      <c r="K13" s="167">
        <v>2.57</v>
      </c>
      <c r="L13" s="167">
        <v>2.76</v>
      </c>
      <c r="M13" s="167">
        <v>2.94</v>
      </c>
      <c r="N13" s="167">
        <v>3.13</v>
      </c>
      <c r="O13" s="167">
        <v>3.33</v>
      </c>
      <c r="P13" s="167">
        <v>3.54</v>
      </c>
      <c r="Q13" s="167">
        <v>3.74</v>
      </c>
      <c r="R13" s="167">
        <v>3.96</v>
      </c>
      <c r="S13" s="167">
        <v>4.18</v>
      </c>
    </row>
    <row r="14" spans="1:19" x14ac:dyDescent="0.2">
      <c r="A14" s="108">
        <v>27</v>
      </c>
      <c r="B14" s="108" t="s">
        <v>40</v>
      </c>
      <c r="C14" s="108" t="str">
        <f t="shared" si="0"/>
        <v>27-M</v>
      </c>
      <c r="D14" s="167">
        <v>1.42</v>
      </c>
      <c r="E14" s="167">
        <v>1.58</v>
      </c>
      <c r="F14" s="167">
        <v>1.75</v>
      </c>
      <c r="G14" s="167">
        <v>1.91</v>
      </c>
      <c r="H14" s="167">
        <v>2.09</v>
      </c>
      <c r="I14" s="167">
        <v>2.2599999999999998</v>
      </c>
      <c r="J14" s="167">
        <v>2.44</v>
      </c>
      <c r="K14" s="167">
        <v>2.63</v>
      </c>
      <c r="L14" s="167">
        <v>2.82</v>
      </c>
      <c r="M14" s="167">
        <v>3.01</v>
      </c>
      <c r="N14" s="167">
        <v>3.21</v>
      </c>
      <c r="O14" s="167">
        <v>3.42</v>
      </c>
      <c r="P14" s="167">
        <v>3.63</v>
      </c>
      <c r="Q14" s="167">
        <v>3.85</v>
      </c>
      <c r="R14" s="167">
        <v>4.08</v>
      </c>
      <c r="S14" s="167">
        <v>4.32</v>
      </c>
    </row>
    <row r="15" spans="1:19" x14ac:dyDescent="0.2">
      <c r="A15" s="108">
        <v>28</v>
      </c>
      <c r="B15" s="108" t="s">
        <v>40</v>
      </c>
      <c r="C15" s="108" t="str">
        <f t="shared" si="0"/>
        <v>28-M</v>
      </c>
      <c r="D15" s="167">
        <v>1.44</v>
      </c>
      <c r="E15" s="167">
        <v>1.6</v>
      </c>
      <c r="F15" s="167">
        <v>1.77</v>
      </c>
      <c r="G15" s="167">
        <v>1.95</v>
      </c>
      <c r="H15" s="167">
        <v>2.13</v>
      </c>
      <c r="I15" s="167">
        <v>2.31</v>
      </c>
      <c r="J15" s="167">
        <v>2.5</v>
      </c>
      <c r="K15" s="167">
        <v>2.69</v>
      </c>
      <c r="L15" s="167">
        <v>2.89</v>
      </c>
      <c r="M15" s="167">
        <v>3.1</v>
      </c>
      <c r="N15" s="167">
        <v>3.31</v>
      </c>
      <c r="O15" s="167">
        <v>3.53</v>
      </c>
      <c r="P15" s="167">
        <v>3.75</v>
      </c>
      <c r="Q15" s="167">
        <v>3.98</v>
      </c>
      <c r="R15" s="167">
        <v>4.2300000000000004</v>
      </c>
      <c r="S15" s="167">
        <v>4.4800000000000004</v>
      </c>
    </row>
    <row r="16" spans="1:19" x14ac:dyDescent="0.2">
      <c r="A16" s="108">
        <v>29</v>
      </c>
      <c r="B16" s="108" t="s">
        <v>40</v>
      </c>
      <c r="C16" s="108" t="str">
        <f t="shared" si="0"/>
        <v>29-M</v>
      </c>
      <c r="D16" s="167">
        <v>1.46</v>
      </c>
      <c r="E16" s="167">
        <v>1.63</v>
      </c>
      <c r="F16" s="167">
        <v>1.81</v>
      </c>
      <c r="G16" s="167">
        <v>1.99</v>
      </c>
      <c r="H16" s="167">
        <v>2.1800000000000002</v>
      </c>
      <c r="I16" s="167">
        <v>2.37</v>
      </c>
      <c r="J16" s="167">
        <v>2.57</v>
      </c>
      <c r="K16" s="167">
        <v>2.77</v>
      </c>
      <c r="L16" s="167">
        <v>2.98</v>
      </c>
      <c r="M16" s="167">
        <v>3.2</v>
      </c>
      <c r="N16" s="167">
        <v>3.42</v>
      </c>
      <c r="O16" s="167">
        <v>3.65</v>
      </c>
      <c r="P16" s="167">
        <v>3.89</v>
      </c>
      <c r="Q16" s="167">
        <v>4.13</v>
      </c>
      <c r="R16" s="167">
        <v>4.3899999999999997</v>
      </c>
      <c r="S16" s="167">
        <v>4.66</v>
      </c>
    </row>
    <row r="17" spans="1:19" x14ac:dyDescent="0.2">
      <c r="A17" s="109">
        <v>30</v>
      </c>
      <c r="B17" s="109" t="s">
        <v>40</v>
      </c>
      <c r="C17" s="109" t="str">
        <f t="shared" si="0"/>
        <v>30-M</v>
      </c>
      <c r="D17" s="168">
        <v>1.49</v>
      </c>
      <c r="E17" s="168">
        <v>1.67</v>
      </c>
      <c r="F17" s="168">
        <v>1.86</v>
      </c>
      <c r="G17" s="168">
        <v>2.0499999999999998</v>
      </c>
      <c r="H17" s="168">
        <v>2.2400000000000002</v>
      </c>
      <c r="I17" s="168">
        <v>2.44</v>
      </c>
      <c r="J17" s="168">
        <v>2.65</v>
      </c>
      <c r="K17" s="168">
        <v>2.87</v>
      </c>
      <c r="L17" s="168">
        <v>3.09</v>
      </c>
      <c r="M17" s="168">
        <v>3.31</v>
      </c>
      <c r="N17" s="168">
        <v>3.55</v>
      </c>
      <c r="O17" s="168">
        <v>3.79</v>
      </c>
      <c r="P17" s="168">
        <v>4.04</v>
      </c>
      <c r="Q17" s="168">
        <v>4.3099999999999996</v>
      </c>
      <c r="R17" s="168">
        <v>4.58</v>
      </c>
      <c r="S17" s="168">
        <v>4.8600000000000003</v>
      </c>
    </row>
    <row r="18" spans="1:19" x14ac:dyDescent="0.2">
      <c r="A18" s="108">
        <v>31</v>
      </c>
      <c r="B18" s="108" t="s">
        <v>40</v>
      </c>
      <c r="C18" s="108" t="str">
        <f t="shared" si="0"/>
        <v>31-M</v>
      </c>
      <c r="D18" s="167">
        <v>1.53</v>
      </c>
      <c r="E18" s="167">
        <v>1.72</v>
      </c>
      <c r="F18" s="167">
        <v>1.92</v>
      </c>
      <c r="G18" s="167">
        <v>2.11</v>
      </c>
      <c r="H18" s="167">
        <v>2.3199999999999998</v>
      </c>
      <c r="I18" s="167">
        <v>2.5299999999999998</v>
      </c>
      <c r="J18" s="167">
        <v>2.75</v>
      </c>
      <c r="K18" s="167">
        <v>2.98</v>
      </c>
      <c r="L18" s="167">
        <v>3.21</v>
      </c>
      <c r="M18" s="167">
        <v>3.45</v>
      </c>
      <c r="N18" s="167">
        <v>3.7</v>
      </c>
      <c r="O18" s="167">
        <v>3.96</v>
      </c>
      <c r="P18" s="167">
        <v>4.22</v>
      </c>
      <c r="Q18" s="167">
        <v>4.5</v>
      </c>
      <c r="R18" s="167">
        <v>4.8</v>
      </c>
      <c r="S18" s="167">
        <v>5.0999999999999996</v>
      </c>
    </row>
    <row r="19" spans="1:19" x14ac:dyDescent="0.2">
      <c r="A19" s="108">
        <v>32</v>
      </c>
      <c r="B19" s="108" t="s">
        <v>40</v>
      </c>
      <c r="C19" s="108" t="str">
        <f t="shared" si="0"/>
        <v>32-M</v>
      </c>
      <c r="D19" s="167">
        <v>1.59</v>
      </c>
      <c r="E19" s="167">
        <v>1.78</v>
      </c>
      <c r="F19" s="167">
        <v>1.99</v>
      </c>
      <c r="G19" s="167">
        <v>2.19</v>
      </c>
      <c r="H19" s="167">
        <v>2.41</v>
      </c>
      <c r="I19" s="167">
        <v>2.63</v>
      </c>
      <c r="J19" s="167">
        <v>2.86</v>
      </c>
      <c r="K19" s="167">
        <v>3.1</v>
      </c>
      <c r="L19" s="167">
        <v>3.35</v>
      </c>
      <c r="M19" s="167">
        <v>3.6</v>
      </c>
      <c r="N19" s="167">
        <v>3.87</v>
      </c>
      <c r="O19" s="167">
        <v>4.1399999999999997</v>
      </c>
      <c r="P19" s="167">
        <v>4.43</v>
      </c>
      <c r="Q19" s="167">
        <v>4.7300000000000004</v>
      </c>
      <c r="R19" s="167">
        <v>5.04</v>
      </c>
      <c r="S19" s="167">
        <v>5.37</v>
      </c>
    </row>
    <row r="20" spans="1:19" x14ac:dyDescent="0.2">
      <c r="A20" s="108">
        <v>33</v>
      </c>
      <c r="B20" s="108" t="s">
        <v>40</v>
      </c>
      <c r="C20" s="108" t="str">
        <f t="shared" si="0"/>
        <v>33-M</v>
      </c>
      <c r="D20" s="167">
        <v>1.65</v>
      </c>
      <c r="E20" s="167">
        <v>1.85</v>
      </c>
      <c r="F20" s="167">
        <v>2.0699999999999998</v>
      </c>
      <c r="G20" s="167">
        <v>2.29</v>
      </c>
      <c r="H20" s="167">
        <v>2.52</v>
      </c>
      <c r="I20" s="167">
        <v>2.75</v>
      </c>
      <c r="J20" s="167">
        <v>2.99</v>
      </c>
      <c r="K20" s="167">
        <v>3.25</v>
      </c>
      <c r="L20" s="167">
        <v>3.51</v>
      </c>
      <c r="M20" s="167">
        <v>3.78</v>
      </c>
      <c r="N20" s="167">
        <v>4.0599999999999996</v>
      </c>
      <c r="O20" s="167">
        <v>4.3499999999999996</v>
      </c>
      <c r="P20" s="167">
        <v>4.66</v>
      </c>
      <c r="Q20" s="167">
        <v>4.9800000000000004</v>
      </c>
      <c r="R20" s="167">
        <v>5.32</v>
      </c>
      <c r="S20" s="167">
        <v>5.67</v>
      </c>
    </row>
    <row r="21" spans="1:19" x14ac:dyDescent="0.2">
      <c r="A21" s="108">
        <v>34</v>
      </c>
      <c r="B21" s="108" t="s">
        <v>40</v>
      </c>
      <c r="C21" s="108" t="str">
        <f t="shared" si="0"/>
        <v>34-M</v>
      </c>
      <c r="D21" s="167">
        <v>1.72</v>
      </c>
      <c r="E21" s="167">
        <v>1.93</v>
      </c>
      <c r="F21" s="167">
        <v>2.16</v>
      </c>
      <c r="G21" s="167">
        <v>2.39</v>
      </c>
      <c r="H21" s="167">
        <v>2.64</v>
      </c>
      <c r="I21" s="167">
        <v>2.88</v>
      </c>
      <c r="J21" s="167">
        <v>3.14</v>
      </c>
      <c r="K21" s="167">
        <v>3.41</v>
      </c>
      <c r="L21" s="167">
        <v>3.69</v>
      </c>
      <c r="M21" s="167">
        <v>3.97</v>
      </c>
      <c r="N21" s="167">
        <v>4.2699999999999996</v>
      </c>
      <c r="O21" s="167">
        <v>4.59</v>
      </c>
      <c r="P21" s="167">
        <v>4.92</v>
      </c>
      <c r="Q21" s="167">
        <v>5.26</v>
      </c>
      <c r="R21" s="167">
        <v>5.63</v>
      </c>
      <c r="S21" s="167">
        <v>6.01</v>
      </c>
    </row>
    <row r="22" spans="1:19" x14ac:dyDescent="0.2">
      <c r="A22" s="109">
        <v>35</v>
      </c>
      <c r="B22" s="109" t="s">
        <v>40</v>
      </c>
      <c r="C22" s="109" t="str">
        <f t="shared" si="0"/>
        <v>35-M</v>
      </c>
      <c r="D22" s="168">
        <v>1.8</v>
      </c>
      <c r="E22" s="168">
        <v>2.0299999999999998</v>
      </c>
      <c r="F22" s="168">
        <v>2.27</v>
      </c>
      <c r="G22" s="168">
        <v>2.5099999999999998</v>
      </c>
      <c r="H22" s="168">
        <v>2.77</v>
      </c>
      <c r="I22" s="168">
        <v>3.03</v>
      </c>
      <c r="J22" s="168">
        <v>3.31</v>
      </c>
      <c r="K22" s="168">
        <v>3.59</v>
      </c>
      <c r="L22" s="168">
        <v>3.89</v>
      </c>
      <c r="M22" s="168">
        <v>4.1900000000000004</v>
      </c>
      <c r="N22" s="168">
        <v>4.5199999999999996</v>
      </c>
      <c r="O22" s="168">
        <v>4.8499999999999996</v>
      </c>
      <c r="P22" s="168">
        <v>5.21</v>
      </c>
      <c r="Q22" s="168">
        <v>5.58</v>
      </c>
      <c r="R22" s="168">
        <v>5.97</v>
      </c>
      <c r="S22" s="168">
        <v>6.39</v>
      </c>
    </row>
    <row r="23" spans="1:19" x14ac:dyDescent="0.2">
      <c r="A23" s="108">
        <v>36</v>
      </c>
      <c r="B23" s="108" t="s">
        <v>40</v>
      </c>
      <c r="C23" s="108" t="str">
        <f t="shared" si="0"/>
        <v>36-M</v>
      </c>
      <c r="D23" s="167">
        <v>1.89</v>
      </c>
      <c r="E23" s="167">
        <v>2.13</v>
      </c>
      <c r="F23" s="167">
        <v>2.39</v>
      </c>
      <c r="G23" s="167">
        <v>2.65</v>
      </c>
      <c r="H23" s="167">
        <v>2.92</v>
      </c>
      <c r="I23" s="167">
        <v>3.2</v>
      </c>
      <c r="J23" s="167">
        <v>3.49</v>
      </c>
      <c r="K23" s="167">
        <v>3.79</v>
      </c>
      <c r="L23" s="167">
        <v>4.1100000000000003</v>
      </c>
      <c r="M23" s="167">
        <v>4.4400000000000004</v>
      </c>
      <c r="N23" s="167">
        <v>4.79</v>
      </c>
      <c r="O23" s="167">
        <v>5.15</v>
      </c>
      <c r="P23" s="167">
        <v>5.53</v>
      </c>
      <c r="Q23" s="167">
        <v>5.93</v>
      </c>
      <c r="R23" s="167">
        <v>6.36</v>
      </c>
      <c r="S23" s="167">
        <v>6.81</v>
      </c>
    </row>
    <row r="24" spans="1:19" x14ac:dyDescent="0.2">
      <c r="A24" s="108">
        <v>37</v>
      </c>
      <c r="B24" s="108" t="s">
        <v>40</v>
      </c>
      <c r="C24" s="108" t="str">
        <f t="shared" si="0"/>
        <v>37-M</v>
      </c>
      <c r="D24" s="167">
        <v>1.99</v>
      </c>
      <c r="E24" s="167">
        <v>2.25</v>
      </c>
      <c r="F24" s="167">
        <v>2.52</v>
      </c>
      <c r="G24" s="167">
        <v>2.79</v>
      </c>
      <c r="H24" s="167">
        <v>3.08</v>
      </c>
      <c r="I24" s="167">
        <v>3.38</v>
      </c>
      <c r="J24" s="167">
        <v>3.69</v>
      </c>
      <c r="K24" s="167">
        <v>4.01</v>
      </c>
      <c r="L24" s="167">
        <v>4.3499999999999996</v>
      </c>
      <c r="M24" s="167">
        <v>4.71</v>
      </c>
      <c r="N24" s="167">
        <v>5.08</v>
      </c>
      <c r="O24" s="167">
        <v>5.48</v>
      </c>
      <c r="P24" s="167">
        <v>5.89</v>
      </c>
      <c r="Q24" s="167">
        <v>6.33</v>
      </c>
      <c r="R24" s="167">
        <v>6.79</v>
      </c>
      <c r="S24" s="167">
        <v>7.28</v>
      </c>
    </row>
    <row r="25" spans="1:19" x14ac:dyDescent="0.2">
      <c r="A25" s="108">
        <v>38</v>
      </c>
      <c r="B25" s="108" t="s">
        <v>40</v>
      </c>
      <c r="C25" s="108" t="str">
        <f t="shared" si="0"/>
        <v>38-M</v>
      </c>
      <c r="D25" s="167">
        <v>2.1</v>
      </c>
      <c r="E25" s="167">
        <v>2.38</v>
      </c>
      <c r="F25" s="167">
        <v>2.66</v>
      </c>
      <c r="G25" s="167">
        <v>2.95</v>
      </c>
      <c r="H25" s="167">
        <v>3.26</v>
      </c>
      <c r="I25" s="167">
        <v>3.58</v>
      </c>
      <c r="J25" s="167">
        <v>3.91</v>
      </c>
      <c r="K25" s="167">
        <v>4.26</v>
      </c>
      <c r="L25" s="167">
        <v>4.63</v>
      </c>
      <c r="M25" s="167">
        <v>5.01</v>
      </c>
      <c r="N25" s="167">
        <v>5.42</v>
      </c>
      <c r="O25" s="167">
        <v>5.84</v>
      </c>
      <c r="P25" s="167">
        <v>6.29</v>
      </c>
      <c r="Q25" s="167">
        <v>6.77</v>
      </c>
      <c r="R25" s="167">
        <v>7.27</v>
      </c>
      <c r="S25" s="167">
        <v>7.8</v>
      </c>
    </row>
    <row r="26" spans="1:19" x14ac:dyDescent="0.2">
      <c r="A26" s="108">
        <v>39</v>
      </c>
      <c r="B26" s="108" t="s">
        <v>40</v>
      </c>
      <c r="C26" s="108" t="str">
        <f t="shared" si="0"/>
        <v>39-M</v>
      </c>
      <c r="D26" s="167">
        <v>2.2200000000000002</v>
      </c>
      <c r="E26" s="167">
        <v>2.5099999999999998</v>
      </c>
      <c r="F26" s="167">
        <v>2.82</v>
      </c>
      <c r="G26" s="167">
        <v>3.13</v>
      </c>
      <c r="H26" s="167">
        <v>3.46</v>
      </c>
      <c r="I26" s="167">
        <v>3.8</v>
      </c>
      <c r="J26" s="167">
        <v>4.16</v>
      </c>
      <c r="K26" s="167">
        <v>4.53</v>
      </c>
      <c r="L26" s="167">
        <v>4.93</v>
      </c>
      <c r="M26" s="167">
        <v>5.34</v>
      </c>
      <c r="N26" s="167">
        <v>5.78</v>
      </c>
      <c r="O26" s="167">
        <v>6.24</v>
      </c>
      <c r="P26" s="167">
        <v>6.73</v>
      </c>
      <c r="Q26" s="167">
        <v>7.25</v>
      </c>
      <c r="R26" s="167">
        <v>7.8</v>
      </c>
      <c r="S26" s="167">
        <v>8.3800000000000008</v>
      </c>
    </row>
    <row r="27" spans="1:19" x14ac:dyDescent="0.2">
      <c r="A27" s="109">
        <v>40</v>
      </c>
      <c r="B27" s="109" t="s">
        <v>40</v>
      </c>
      <c r="C27" s="109" t="str">
        <f t="shared" si="0"/>
        <v>40-M</v>
      </c>
      <c r="D27" s="168">
        <v>2.35</v>
      </c>
      <c r="E27" s="168">
        <v>2.66</v>
      </c>
      <c r="F27" s="168">
        <v>2.99</v>
      </c>
      <c r="G27" s="168">
        <v>3.32</v>
      </c>
      <c r="H27" s="168">
        <v>3.67</v>
      </c>
      <c r="I27" s="168">
        <v>4.04</v>
      </c>
      <c r="J27" s="168">
        <v>4.43</v>
      </c>
      <c r="K27" s="168">
        <v>4.83</v>
      </c>
      <c r="L27" s="168">
        <v>5.26</v>
      </c>
      <c r="M27" s="168">
        <v>5.71</v>
      </c>
      <c r="N27" s="168">
        <v>6.19</v>
      </c>
      <c r="O27" s="168">
        <v>6.69</v>
      </c>
      <c r="P27" s="168">
        <v>7.22</v>
      </c>
      <c r="Q27" s="168">
        <v>7.79</v>
      </c>
      <c r="R27" s="168">
        <v>8.39</v>
      </c>
      <c r="S27" s="168">
        <v>9.0299999999999994</v>
      </c>
    </row>
    <row r="28" spans="1:19" x14ac:dyDescent="0.2">
      <c r="A28" s="108">
        <v>41</v>
      </c>
      <c r="B28" s="108" t="s">
        <v>40</v>
      </c>
      <c r="C28" s="108" t="str">
        <f t="shared" si="0"/>
        <v>41-M</v>
      </c>
      <c r="D28" s="167">
        <v>2.4900000000000002</v>
      </c>
      <c r="E28" s="167">
        <v>2.82</v>
      </c>
      <c r="F28" s="167">
        <v>3.17</v>
      </c>
      <c r="G28" s="167">
        <v>3.53</v>
      </c>
      <c r="H28" s="167">
        <v>3.91</v>
      </c>
      <c r="I28" s="167">
        <v>4.3099999999999996</v>
      </c>
      <c r="J28" s="167">
        <v>4.72</v>
      </c>
      <c r="K28" s="167">
        <v>5.16</v>
      </c>
      <c r="L28" s="167">
        <v>5.63</v>
      </c>
      <c r="M28" s="167">
        <v>6.12</v>
      </c>
      <c r="N28" s="167">
        <v>6.63</v>
      </c>
      <c r="O28" s="167">
        <v>7.18</v>
      </c>
      <c r="P28" s="167">
        <v>7.77</v>
      </c>
      <c r="Q28" s="167">
        <v>8.39</v>
      </c>
      <c r="R28" s="167">
        <v>9.0500000000000007</v>
      </c>
      <c r="S28" s="167">
        <v>0</v>
      </c>
    </row>
    <row r="29" spans="1:19" x14ac:dyDescent="0.2">
      <c r="A29" s="108">
        <v>42</v>
      </c>
      <c r="B29" s="108" t="s">
        <v>40</v>
      </c>
      <c r="C29" s="108" t="str">
        <f t="shared" si="0"/>
        <v>42-M</v>
      </c>
      <c r="D29" s="167">
        <v>2.65</v>
      </c>
      <c r="E29" s="167">
        <v>3</v>
      </c>
      <c r="F29" s="167">
        <v>3.38</v>
      </c>
      <c r="G29" s="167">
        <v>3.76</v>
      </c>
      <c r="H29" s="167">
        <v>4.17</v>
      </c>
      <c r="I29" s="167">
        <v>4.5999999999999996</v>
      </c>
      <c r="J29" s="167">
        <v>5.05</v>
      </c>
      <c r="K29" s="167">
        <v>5.53</v>
      </c>
      <c r="L29" s="167">
        <v>6.04</v>
      </c>
      <c r="M29" s="167">
        <v>6.57</v>
      </c>
      <c r="N29" s="167">
        <v>7.14</v>
      </c>
      <c r="O29" s="167">
        <v>7.74</v>
      </c>
      <c r="P29" s="167">
        <v>8.3800000000000008</v>
      </c>
      <c r="Q29" s="167">
        <v>9.06</v>
      </c>
      <c r="R29" s="167">
        <v>0</v>
      </c>
      <c r="S29" s="167">
        <v>0</v>
      </c>
    </row>
    <row r="30" spans="1:19" x14ac:dyDescent="0.2">
      <c r="A30" s="108">
        <v>43</v>
      </c>
      <c r="B30" s="108" t="s">
        <v>40</v>
      </c>
      <c r="C30" s="108" t="str">
        <f t="shared" si="0"/>
        <v>43-M</v>
      </c>
      <c r="D30" s="167">
        <v>2.82</v>
      </c>
      <c r="E30" s="167">
        <v>3.2</v>
      </c>
      <c r="F30" s="167">
        <v>3.6</v>
      </c>
      <c r="G30" s="167">
        <v>4.0199999999999996</v>
      </c>
      <c r="H30" s="167">
        <v>4.46</v>
      </c>
      <c r="I30" s="167">
        <v>4.93</v>
      </c>
      <c r="J30" s="167">
        <v>5.42</v>
      </c>
      <c r="K30" s="167">
        <v>5.94</v>
      </c>
      <c r="L30" s="167">
        <v>6.49</v>
      </c>
      <c r="M30" s="167">
        <v>7.07</v>
      </c>
      <c r="N30" s="167">
        <v>7.69</v>
      </c>
      <c r="O30" s="167">
        <v>8.35</v>
      </c>
      <c r="P30" s="167">
        <v>9.06</v>
      </c>
      <c r="Q30" s="167">
        <v>0</v>
      </c>
      <c r="R30" s="167">
        <v>0</v>
      </c>
      <c r="S30" s="167">
        <v>0</v>
      </c>
    </row>
    <row r="31" spans="1:19" x14ac:dyDescent="0.2">
      <c r="A31" s="108">
        <v>44</v>
      </c>
      <c r="B31" s="108" t="s">
        <v>40</v>
      </c>
      <c r="C31" s="108" t="str">
        <f t="shared" si="0"/>
        <v>44-M</v>
      </c>
      <c r="D31" s="167">
        <v>3</v>
      </c>
      <c r="E31" s="167">
        <v>3.41</v>
      </c>
      <c r="F31" s="167">
        <v>3.85</v>
      </c>
      <c r="G31" s="167">
        <v>4.3</v>
      </c>
      <c r="H31" s="167">
        <v>4.78</v>
      </c>
      <c r="I31" s="167">
        <v>5.29</v>
      </c>
      <c r="J31" s="167">
        <v>5.82</v>
      </c>
      <c r="K31" s="167">
        <v>6.39</v>
      </c>
      <c r="L31" s="167">
        <v>6.99</v>
      </c>
      <c r="M31" s="167">
        <v>7.63</v>
      </c>
      <c r="N31" s="167">
        <v>8.32</v>
      </c>
      <c r="O31" s="167">
        <v>9.0399999999999991</v>
      </c>
      <c r="P31" s="167">
        <v>0</v>
      </c>
      <c r="Q31" s="167">
        <v>0</v>
      </c>
      <c r="R31" s="167">
        <v>0</v>
      </c>
      <c r="S31" s="167">
        <v>0</v>
      </c>
    </row>
    <row r="32" spans="1:19" x14ac:dyDescent="0.2">
      <c r="A32" s="109">
        <v>45</v>
      </c>
      <c r="B32" s="109" t="s">
        <v>40</v>
      </c>
      <c r="C32" s="109" t="str">
        <f t="shared" si="0"/>
        <v>45-M</v>
      </c>
      <c r="D32" s="168">
        <v>3.2</v>
      </c>
      <c r="E32" s="168">
        <v>3.65</v>
      </c>
      <c r="F32" s="168">
        <v>4.12</v>
      </c>
      <c r="G32" s="168">
        <v>4.6100000000000003</v>
      </c>
      <c r="H32" s="168">
        <v>5.13</v>
      </c>
      <c r="I32" s="168">
        <v>5.69</v>
      </c>
      <c r="J32" s="168">
        <v>6.27</v>
      </c>
      <c r="K32" s="168">
        <v>6.89</v>
      </c>
      <c r="L32" s="168">
        <v>7.55</v>
      </c>
      <c r="M32" s="168">
        <v>8.26</v>
      </c>
      <c r="N32" s="168">
        <v>9.01</v>
      </c>
      <c r="O32" s="168">
        <v>0</v>
      </c>
      <c r="P32" s="168">
        <v>0</v>
      </c>
      <c r="Q32" s="168">
        <v>0</v>
      </c>
      <c r="R32" s="168">
        <v>0</v>
      </c>
      <c r="S32" s="168">
        <v>0</v>
      </c>
    </row>
    <row r="33" spans="1:19" x14ac:dyDescent="0.2">
      <c r="A33" s="108">
        <v>46</v>
      </c>
      <c r="B33" s="108" t="s">
        <v>40</v>
      </c>
      <c r="C33" s="108" t="str">
        <f t="shared" si="0"/>
        <v>46-M</v>
      </c>
      <c r="D33" s="167">
        <v>3.43</v>
      </c>
      <c r="E33" s="167">
        <v>3.91</v>
      </c>
      <c r="F33" s="167">
        <v>4.42</v>
      </c>
      <c r="G33" s="167">
        <v>4.95</v>
      </c>
      <c r="H33" s="167">
        <v>5.52</v>
      </c>
      <c r="I33" s="167">
        <v>6.13</v>
      </c>
      <c r="J33" s="167">
        <v>6.77</v>
      </c>
      <c r="K33" s="167">
        <v>7.45</v>
      </c>
      <c r="L33" s="167">
        <v>8.18</v>
      </c>
      <c r="M33" s="167">
        <v>8.9600000000000009</v>
      </c>
      <c r="N33" s="167">
        <v>0</v>
      </c>
      <c r="O33" s="167">
        <v>0</v>
      </c>
      <c r="P33" s="167">
        <v>0</v>
      </c>
      <c r="Q33" s="167">
        <v>0</v>
      </c>
      <c r="R33" s="167">
        <v>0</v>
      </c>
      <c r="S33" s="167">
        <v>0</v>
      </c>
    </row>
    <row r="34" spans="1:19" x14ac:dyDescent="0.2">
      <c r="A34" s="108">
        <v>47</v>
      </c>
      <c r="B34" s="108" t="s">
        <v>40</v>
      </c>
      <c r="C34" s="108" t="str">
        <f t="shared" si="0"/>
        <v>47-M</v>
      </c>
      <c r="D34" s="167">
        <v>3.7</v>
      </c>
      <c r="E34" s="167">
        <v>4.22</v>
      </c>
      <c r="F34" s="167">
        <v>4.78</v>
      </c>
      <c r="G34" s="167">
        <v>5.37</v>
      </c>
      <c r="H34" s="167">
        <v>5.99</v>
      </c>
      <c r="I34" s="167">
        <v>6.65</v>
      </c>
      <c r="J34" s="167">
        <v>7.36</v>
      </c>
      <c r="K34" s="167">
        <v>8.11</v>
      </c>
      <c r="L34" s="167">
        <v>8.91</v>
      </c>
      <c r="M34" s="167">
        <v>0</v>
      </c>
      <c r="N34" s="167">
        <v>0</v>
      </c>
      <c r="O34" s="167">
        <v>0</v>
      </c>
      <c r="P34" s="167">
        <v>0</v>
      </c>
      <c r="Q34" s="167">
        <v>0</v>
      </c>
      <c r="R34" s="167">
        <v>0</v>
      </c>
      <c r="S34" s="167">
        <v>0</v>
      </c>
    </row>
    <row r="35" spans="1:19" x14ac:dyDescent="0.2">
      <c r="A35" s="108">
        <v>48</v>
      </c>
      <c r="B35" s="108" t="s">
        <v>40</v>
      </c>
      <c r="C35" s="108" t="str">
        <f t="shared" si="0"/>
        <v>48-M</v>
      </c>
      <c r="D35" s="167">
        <v>4</v>
      </c>
      <c r="E35" s="167">
        <v>4.58</v>
      </c>
      <c r="F35" s="167">
        <v>5.18</v>
      </c>
      <c r="G35" s="167">
        <v>5.83</v>
      </c>
      <c r="H35" s="167">
        <v>6.51</v>
      </c>
      <c r="I35" s="167">
        <v>7.24</v>
      </c>
      <c r="J35" s="167">
        <v>8.02</v>
      </c>
      <c r="K35" s="167">
        <v>8.85</v>
      </c>
      <c r="L35" s="167">
        <v>0</v>
      </c>
      <c r="M35" s="167">
        <v>0</v>
      </c>
      <c r="N35" s="167">
        <v>0</v>
      </c>
      <c r="O35" s="167">
        <v>0</v>
      </c>
      <c r="P35" s="167">
        <v>0</v>
      </c>
      <c r="Q35" s="167">
        <v>0</v>
      </c>
      <c r="R35" s="167">
        <v>0</v>
      </c>
      <c r="S35" s="167">
        <v>0</v>
      </c>
    </row>
    <row r="36" spans="1:19" x14ac:dyDescent="0.2">
      <c r="A36" s="108">
        <v>49</v>
      </c>
      <c r="B36" s="108" t="s">
        <v>40</v>
      </c>
      <c r="C36" s="108" t="str">
        <f t="shared" si="0"/>
        <v>49-M</v>
      </c>
      <c r="D36" s="167">
        <v>4.34</v>
      </c>
      <c r="E36" s="167">
        <v>4.97</v>
      </c>
      <c r="F36" s="167">
        <v>5.64</v>
      </c>
      <c r="G36" s="167">
        <v>6.35</v>
      </c>
      <c r="H36" s="167">
        <v>7.1</v>
      </c>
      <c r="I36" s="167">
        <v>7.9</v>
      </c>
      <c r="J36" s="167">
        <v>8.76</v>
      </c>
      <c r="K36" s="167">
        <v>0</v>
      </c>
      <c r="L36" s="167">
        <v>0</v>
      </c>
      <c r="M36" s="167">
        <v>0</v>
      </c>
      <c r="N36" s="167">
        <v>0</v>
      </c>
      <c r="O36" s="167">
        <v>0</v>
      </c>
      <c r="P36" s="167">
        <v>0</v>
      </c>
      <c r="Q36" s="167">
        <v>0</v>
      </c>
      <c r="R36" s="167">
        <v>0</v>
      </c>
      <c r="S36" s="167">
        <v>0</v>
      </c>
    </row>
    <row r="37" spans="1:19" x14ac:dyDescent="0.2">
      <c r="A37" s="108">
        <v>50</v>
      </c>
      <c r="B37" s="108" t="s">
        <v>40</v>
      </c>
      <c r="C37" s="108" t="str">
        <f t="shared" si="0"/>
        <v>50-M</v>
      </c>
      <c r="D37" s="167">
        <v>4.72</v>
      </c>
      <c r="E37" s="167">
        <v>5.41</v>
      </c>
      <c r="F37" s="167">
        <v>6.15</v>
      </c>
      <c r="G37" s="167">
        <v>6.93</v>
      </c>
      <c r="H37" s="167">
        <v>7.76</v>
      </c>
      <c r="I37" s="167">
        <v>8.65</v>
      </c>
      <c r="J37" s="167">
        <v>0</v>
      </c>
      <c r="K37" s="167">
        <v>0</v>
      </c>
      <c r="L37" s="167">
        <v>0</v>
      </c>
      <c r="M37" s="167">
        <v>0</v>
      </c>
      <c r="N37" s="167">
        <v>0</v>
      </c>
      <c r="O37" s="167">
        <v>0</v>
      </c>
      <c r="P37" s="167">
        <v>0</v>
      </c>
      <c r="Q37" s="167">
        <v>0</v>
      </c>
      <c r="R37" s="167">
        <v>0</v>
      </c>
      <c r="S37" s="167">
        <v>0</v>
      </c>
    </row>
    <row r="38" spans="1:19" x14ac:dyDescent="0.2">
      <c r="A38" s="108">
        <v>51</v>
      </c>
      <c r="B38" s="108" t="s">
        <v>40</v>
      </c>
      <c r="C38" s="108" t="str">
        <f t="shared" si="0"/>
        <v>51-M</v>
      </c>
      <c r="D38" s="167">
        <v>5.15</v>
      </c>
      <c r="E38" s="167">
        <v>5.91</v>
      </c>
      <c r="F38" s="167">
        <v>6.72</v>
      </c>
      <c r="G38" s="167">
        <v>7.58</v>
      </c>
      <c r="H38" s="167">
        <v>8.5</v>
      </c>
      <c r="I38" s="167">
        <v>0</v>
      </c>
      <c r="J38" s="167">
        <v>0</v>
      </c>
      <c r="K38" s="167">
        <v>0</v>
      </c>
      <c r="L38" s="167">
        <v>0</v>
      </c>
      <c r="M38" s="167">
        <v>0</v>
      </c>
      <c r="N38" s="167">
        <v>0</v>
      </c>
      <c r="O38" s="167">
        <v>0</v>
      </c>
      <c r="P38" s="167">
        <v>0</v>
      </c>
      <c r="Q38" s="167">
        <v>0</v>
      </c>
      <c r="R38" s="167">
        <v>0</v>
      </c>
      <c r="S38" s="167">
        <v>0</v>
      </c>
    </row>
    <row r="39" spans="1:19" x14ac:dyDescent="0.2">
      <c r="A39" s="108">
        <v>52</v>
      </c>
      <c r="B39" s="108" t="s">
        <v>40</v>
      </c>
      <c r="C39" s="108" t="str">
        <f t="shared" si="0"/>
        <v>52-M</v>
      </c>
      <c r="D39" s="167">
        <v>5.63</v>
      </c>
      <c r="E39" s="167">
        <v>6.47</v>
      </c>
      <c r="F39" s="167">
        <v>7.36</v>
      </c>
      <c r="G39" s="167">
        <v>8.31</v>
      </c>
      <c r="H39" s="167">
        <v>0</v>
      </c>
      <c r="I39" s="167">
        <v>0</v>
      </c>
      <c r="J39" s="167">
        <v>0</v>
      </c>
      <c r="K39" s="167">
        <v>0</v>
      </c>
      <c r="L39" s="167">
        <v>0</v>
      </c>
      <c r="M39" s="167">
        <v>0</v>
      </c>
      <c r="N39" s="167">
        <v>0</v>
      </c>
      <c r="O39" s="167">
        <v>0</v>
      </c>
      <c r="P39" s="167">
        <v>0</v>
      </c>
      <c r="Q39" s="167">
        <v>0</v>
      </c>
      <c r="R39" s="167">
        <v>0</v>
      </c>
      <c r="S39" s="167">
        <v>0</v>
      </c>
    </row>
    <row r="40" spans="1:19" x14ac:dyDescent="0.2">
      <c r="A40" s="108">
        <v>53</v>
      </c>
      <c r="B40" s="108" t="s">
        <v>40</v>
      </c>
      <c r="C40" s="108" t="str">
        <f t="shared" si="0"/>
        <v>53-M</v>
      </c>
      <c r="D40" s="167">
        <v>6.18</v>
      </c>
      <c r="E40" s="167">
        <v>7.1</v>
      </c>
      <c r="F40" s="167">
        <v>8.09</v>
      </c>
      <c r="G40" s="167">
        <v>0</v>
      </c>
      <c r="H40" s="167">
        <v>0</v>
      </c>
      <c r="I40" s="167">
        <v>0</v>
      </c>
      <c r="J40" s="167">
        <v>0</v>
      </c>
      <c r="K40" s="167">
        <v>0</v>
      </c>
      <c r="L40" s="167">
        <v>0</v>
      </c>
      <c r="M40" s="167">
        <v>0</v>
      </c>
      <c r="N40" s="167">
        <v>0</v>
      </c>
      <c r="O40" s="167">
        <v>0</v>
      </c>
      <c r="P40" s="167">
        <v>0</v>
      </c>
      <c r="Q40" s="167">
        <v>0</v>
      </c>
      <c r="R40" s="167">
        <v>0</v>
      </c>
      <c r="S40" s="167">
        <v>0</v>
      </c>
    </row>
    <row r="41" spans="1:19" x14ac:dyDescent="0.2">
      <c r="A41" s="108">
        <v>54</v>
      </c>
      <c r="B41" s="108" t="s">
        <v>40</v>
      </c>
      <c r="C41" s="108" t="str">
        <f t="shared" si="0"/>
        <v>54-M</v>
      </c>
      <c r="D41" s="167">
        <v>6.79</v>
      </c>
      <c r="E41" s="167">
        <v>7.81</v>
      </c>
      <c r="F41" s="167">
        <v>0</v>
      </c>
      <c r="G41" s="167">
        <v>0</v>
      </c>
      <c r="H41" s="167">
        <v>0</v>
      </c>
      <c r="I41" s="167">
        <v>0</v>
      </c>
      <c r="J41" s="167">
        <v>0</v>
      </c>
      <c r="K41" s="167">
        <v>0</v>
      </c>
      <c r="L41" s="167">
        <v>0</v>
      </c>
      <c r="M41" s="167">
        <v>0</v>
      </c>
      <c r="N41" s="167">
        <v>0</v>
      </c>
      <c r="O41" s="167">
        <v>0</v>
      </c>
      <c r="P41" s="167">
        <v>0</v>
      </c>
      <c r="Q41" s="167">
        <v>0</v>
      </c>
      <c r="R41" s="167">
        <v>0</v>
      </c>
      <c r="S41" s="167">
        <v>0</v>
      </c>
    </row>
    <row r="42" spans="1:19" x14ac:dyDescent="0.2">
      <c r="A42" s="108">
        <v>55</v>
      </c>
      <c r="B42" s="108" t="s">
        <v>40</v>
      </c>
      <c r="C42" s="108" t="str">
        <f t="shared" si="0"/>
        <v>55-M</v>
      </c>
      <c r="D42" s="168">
        <v>7.48</v>
      </c>
      <c r="E42" s="168">
        <v>0</v>
      </c>
      <c r="F42" s="168">
        <v>0</v>
      </c>
      <c r="G42" s="168">
        <v>0</v>
      </c>
      <c r="H42" s="168">
        <v>0</v>
      </c>
      <c r="I42" s="168">
        <v>0</v>
      </c>
      <c r="J42" s="168">
        <v>0</v>
      </c>
      <c r="K42" s="168">
        <v>0</v>
      </c>
      <c r="L42" s="168"/>
      <c r="M42" s="168"/>
      <c r="N42" s="168"/>
      <c r="O42" s="168"/>
      <c r="P42" s="168"/>
      <c r="Q42" s="168"/>
      <c r="R42" s="168"/>
      <c r="S42" s="168"/>
    </row>
    <row r="43" spans="1:19" x14ac:dyDescent="0.2">
      <c r="A43" s="106">
        <v>20</v>
      </c>
      <c r="B43" s="107" t="s">
        <v>54</v>
      </c>
      <c r="C43" s="107" t="str">
        <f t="shared" si="0"/>
        <v>20-F</v>
      </c>
      <c r="D43" s="166">
        <v>0.44</v>
      </c>
      <c r="E43" s="166">
        <v>0.49</v>
      </c>
      <c r="F43" s="166">
        <v>0.54</v>
      </c>
      <c r="G43" s="166">
        <v>0.59</v>
      </c>
      <c r="H43" s="166">
        <v>0.65</v>
      </c>
      <c r="I43" s="166">
        <v>0.7</v>
      </c>
      <c r="J43" s="166">
        <v>0.75</v>
      </c>
      <c r="K43" s="166">
        <v>0.81</v>
      </c>
      <c r="L43" s="166">
        <v>0.86</v>
      </c>
      <c r="M43" s="166">
        <v>0.92</v>
      </c>
      <c r="N43" s="166">
        <v>0.98</v>
      </c>
      <c r="O43" s="166">
        <v>1.04</v>
      </c>
      <c r="P43" s="166">
        <v>1.1000000000000001</v>
      </c>
      <c r="Q43" s="166">
        <v>1.17</v>
      </c>
      <c r="R43" s="166">
        <v>1.23</v>
      </c>
      <c r="S43" s="166">
        <v>1.3</v>
      </c>
    </row>
    <row r="44" spans="1:19" x14ac:dyDescent="0.2">
      <c r="A44" s="108">
        <v>21</v>
      </c>
      <c r="B44" s="108" t="s">
        <v>54</v>
      </c>
      <c r="C44" s="108" t="str">
        <f t="shared" si="0"/>
        <v>21-F</v>
      </c>
      <c r="D44" s="167">
        <v>0.45</v>
      </c>
      <c r="E44" s="167">
        <v>0.5</v>
      </c>
      <c r="F44" s="167">
        <v>0.55000000000000004</v>
      </c>
      <c r="G44" s="167">
        <v>0.61</v>
      </c>
      <c r="H44" s="167">
        <v>0.66</v>
      </c>
      <c r="I44" s="167">
        <v>0.72</v>
      </c>
      <c r="J44" s="167">
        <v>0.77</v>
      </c>
      <c r="K44" s="167">
        <v>0.83</v>
      </c>
      <c r="L44" s="167">
        <v>0.89</v>
      </c>
      <c r="M44" s="167">
        <v>0.95</v>
      </c>
      <c r="N44" s="167">
        <v>1.01</v>
      </c>
      <c r="O44" s="167">
        <v>1.07</v>
      </c>
      <c r="P44" s="167">
        <v>1.1299999999999999</v>
      </c>
      <c r="Q44" s="167">
        <v>1.2</v>
      </c>
      <c r="R44" s="167">
        <v>1.27</v>
      </c>
      <c r="S44" s="167">
        <v>1.34</v>
      </c>
    </row>
    <row r="45" spans="1:19" x14ac:dyDescent="0.2">
      <c r="A45" s="108">
        <v>22</v>
      </c>
      <c r="B45" s="108" t="s">
        <v>54</v>
      </c>
      <c r="C45" s="108" t="str">
        <f t="shared" si="0"/>
        <v>22-F</v>
      </c>
      <c r="D45" s="167">
        <v>0.46</v>
      </c>
      <c r="E45" s="167">
        <v>0.51</v>
      </c>
      <c r="F45" s="167">
        <v>0.56999999999999995</v>
      </c>
      <c r="G45" s="167">
        <v>0.62</v>
      </c>
      <c r="H45" s="167">
        <v>0.68</v>
      </c>
      <c r="I45" s="167">
        <v>0.73</v>
      </c>
      <c r="J45" s="167">
        <v>0.79</v>
      </c>
      <c r="K45" s="167">
        <v>0.85</v>
      </c>
      <c r="L45" s="167">
        <v>0.91</v>
      </c>
      <c r="M45" s="167">
        <v>0.97</v>
      </c>
      <c r="N45" s="167">
        <v>1.04</v>
      </c>
      <c r="O45" s="167">
        <v>1.1000000000000001</v>
      </c>
      <c r="P45" s="167">
        <v>1.17</v>
      </c>
      <c r="Q45" s="167">
        <v>1.24</v>
      </c>
      <c r="R45" s="167">
        <v>1.31</v>
      </c>
      <c r="S45" s="167">
        <v>1.38</v>
      </c>
    </row>
    <row r="46" spans="1:19" x14ac:dyDescent="0.2">
      <c r="A46" s="108">
        <v>23</v>
      </c>
      <c r="B46" s="108" t="s">
        <v>54</v>
      </c>
      <c r="C46" s="108" t="str">
        <f t="shared" si="0"/>
        <v>23-F</v>
      </c>
      <c r="D46" s="167">
        <v>0.47</v>
      </c>
      <c r="E46" s="167">
        <v>0.52</v>
      </c>
      <c r="F46" s="167">
        <v>0.57999999999999996</v>
      </c>
      <c r="G46" s="167">
        <v>0.63</v>
      </c>
      <c r="H46" s="167">
        <v>0.69</v>
      </c>
      <c r="I46" s="167">
        <v>0.75</v>
      </c>
      <c r="J46" s="167">
        <v>0.81</v>
      </c>
      <c r="K46" s="167">
        <v>0.87</v>
      </c>
      <c r="L46" s="167">
        <v>0.94</v>
      </c>
      <c r="M46" s="167">
        <v>1</v>
      </c>
      <c r="N46" s="167">
        <v>1.07</v>
      </c>
      <c r="O46" s="167">
        <v>1.1399999999999999</v>
      </c>
      <c r="P46" s="167">
        <v>1.21</v>
      </c>
      <c r="Q46" s="167">
        <v>1.28</v>
      </c>
      <c r="R46" s="167">
        <v>1.35</v>
      </c>
      <c r="S46" s="167">
        <v>1.43</v>
      </c>
    </row>
    <row r="47" spans="1:19" x14ac:dyDescent="0.2">
      <c r="A47" s="108">
        <v>24</v>
      </c>
      <c r="B47" s="108" t="s">
        <v>54</v>
      </c>
      <c r="C47" s="108" t="str">
        <f t="shared" si="0"/>
        <v>24-F</v>
      </c>
      <c r="D47" s="167">
        <v>0.48</v>
      </c>
      <c r="E47" s="167">
        <v>0.53</v>
      </c>
      <c r="F47" s="167">
        <v>0.59</v>
      </c>
      <c r="G47" s="167">
        <v>0.65</v>
      </c>
      <c r="H47" s="167">
        <v>0.71</v>
      </c>
      <c r="I47" s="167">
        <v>0.77</v>
      </c>
      <c r="J47" s="167">
        <v>0.84</v>
      </c>
      <c r="K47" s="167">
        <v>0.9</v>
      </c>
      <c r="L47" s="167">
        <v>0.97</v>
      </c>
      <c r="M47" s="167">
        <v>1.03</v>
      </c>
      <c r="N47" s="167">
        <v>1.1000000000000001</v>
      </c>
      <c r="O47" s="167">
        <v>1.18</v>
      </c>
      <c r="P47" s="167">
        <v>1.25</v>
      </c>
      <c r="Q47" s="167">
        <v>1.32</v>
      </c>
      <c r="R47" s="167">
        <v>1.4</v>
      </c>
      <c r="S47" s="167">
        <v>1.48</v>
      </c>
    </row>
    <row r="48" spans="1:19" x14ac:dyDescent="0.2">
      <c r="A48" s="109">
        <v>25</v>
      </c>
      <c r="B48" s="109" t="s">
        <v>54</v>
      </c>
      <c r="C48" s="109" t="str">
        <f t="shared" si="0"/>
        <v>25-F</v>
      </c>
      <c r="D48" s="168">
        <v>0.49</v>
      </c>
      <c r="E48" s="168">
        <v>0.55000000000000004</v>
      </c>
      <c r="F48" s="168">
        <v>0.61</v>
      </c>
      <c r="G48" s="168">
        <v>0.67</v>
      </c>
      <c r="H48" s="168">
        <v>0.73</v>
      </c>
      <c r="I48" s="168">
        <v>0.8</v>
      </c>
      <c r="J48" s="168">
        <v>0.86</v>
      </c>
      <c r="K48" s="168">
        <v>0.93</v>
      </c>
      <c r="L48" s="168">
        <v>1</v>
      </c>
      <c r="M48" s="168">
        <v>1.07</v>
      </c>
      <c r="N48" s="168">
        <v>1.1399999999999999</v>
      </c>
      <c r="O48" s="168">
        <v>1.22</v>
      </c>
      <c r="P48" s="168">
        <v>1.29</v>
      </c>
      <c r="Q48" s="168">
        <v>1.37</v>
      </c>
      <c r="R48" s="168">
        <v>1.45</v>
      </c>
      <c r="S48" s="168">
        <v>1.54</v>
      </c>
    </row>
    <row r="49" spans="1:19" x14ac:dyDescent="0.2">
      <c r="A49" s="108">
        <v>26</v>
      </c>
      <c r="B49" s="108" t="s">
        <v>54</v>
      </c>
      <c r="C49" s="108" t="str">
        <f t="shared" si="0"/>
        <v>26-F</v>
      </c>
      <c r="D49" s="167">
        <v>0.5</v>
      </c>
      <c r="E49" s="167">
        <v>0.56000000000000005</v>
      </c>
      <c r="F49" s="167">
        <v>0.63</v>
      </c>
      <c r="G49" s="167">
        <v>0.69</v>
      </c>
      <c r="H49" s="167">
        <v>0.75</v>
      </c>
      <c r="I49" s="167">
        <v>0.82</v>
      </c>
      <c r="J49" s="167">
        <v>0.89</v>
      </c>
      <c r="K49" s="167">
        <v>0.96</v>
      </c>
      <c r="L49" s="167">
        <v>1.03</v>
      </c>
      <c r="M49" s="167">
        <v>1.1100000000000001</v>
      </c>
      <c r="N49" s="167">
        <v>1.18</v>
      </c>
      <c r="O49" s="167">
        <v>1.26</v>
      </c>
      <c r="P49" s="167">
        <v>1.34</v>
      </c>
      <c r="Q49" s="167">
        <v>1.43</v>
      </c>
      <c r="R49" s="167">
        <v>1.51</v>
      </c>
      <c r="S49" s="167">
        <v>1.6</v>
      </c>
    </row>
    <row r="50" spans="1:19" x14ac:dyDescent="0.2">
      <c r="A50" s="108">
        <v>27</v>
      </c>
      <c r="B50" s="108" t="s">
        <v>54</v>
      </c>
      <c r="C50" s="108" t="str">
        <f t="shared" si="0"/>
        <v>27-F</v>
      </c>
      <c r="D50" s="167">
        <v>0.52</v>
      </c>
      <c r="E50" s="167">
        <v>0.57999999999999996</v>
      </c>
      <c r="F50" s="167">
        <v>0.65</v>
      </c>
      <c r="G50" s="167">
        <v>0.71</v>
      </c>
      <c r="H50" s="167">
        <v>0.78</v>
      </c>
      <c r="I50" s="167">
        <v>0.85</v>
      </c>
      <c r="J50" s="167">
        <v>0.93</v>
      </c>
      <c r="K50" s="167">
        <v>1</v>
      </c>
      <c r="L50" s="167">
        <v>1.07</v>
      </c>
      <c r="M50" s="167">
        <v>1.1499999999999999</v>
      </c>
      <c r="N50" s="167">
        <v>1.23</v>
      </c>
      <c r="O50" s="167">
        <v>1.31</v>
      </c>
      <c r="P50" s="167">
        <v>1.4</v>
      </c>
      <c r="Q50" s="167">
        <v>1.49</v>
      </c>
      <c r="R50" s="167">
        <v>1.58</v>
      </c>
      <c r="S50" s="167">
        <v>1.68</v>
      </c>
    </row>
    <row r="51" spans="1:19" x14ac:dyDescent="0.2">
      <c r="A51" s="108">
        <v>28</v>
      </c>
      <c r="B51" s="108" t="s">
        <v>54</v>
      </c>
      <c r="C51" s="108" t="str">
        <f t="shared" si="0"/>
        <v>28-F</v>
      </c>
      <c r="D51" s="167">
        <v>0.54</v>
      </c>
      <c r="E51" s="167">
        <v>0.6</v>
      </c>
      <c r="F51" s="167">
        <v>0.67</v>
      </c>
      <c r="G51" s="167">
        <v>0.74</v>
      </c>
      <c r="H51" s="167">
        <v>0.81</v>
      </c>
      <c r="I51" s="167">
        <v>0.89</v>
      </c>
      <c r="J51" s="167">
        <v>0.96</v>
      </c>
      <c r="K51" s="167">
        <v>1.04</v>
      </c>
      <c r="L51" s="167">
        <v>1.1200000000000001</v>
      </c>
      <c r="M51" s="167">
        <v>1.2</v>
      </c>
      <c r="N51" s="167">
        <v>1.28</v>
      </c>
      <c r="O51" s="167">
        <v>1.37</v>
      </c>
      <c r="P51" s="167">
        <v>1.46</v>
      </c>
      <c r="Q51" s="167">
        <v>1.56</v>
      </c>
      <c r="R51" s="167">
        <v>1.66</v>
      </c>
      <c r="S51" s="167">
        <v>1.76</v>
      </c>
    </row>
    <row r="52" spans="1:19" x14ac:dyDescent="0.2">
      <c r="A52" s="108">
        <v>29</v>
      </c>
      <c r="B52" s="108" t="s">
        <v>54</v>
      </c>
      <c r="C52" s="108" t="str">
        <f t="shared" si="0"/>
        <v>29-F</v>
      </c>
      <c r="D52" s="167">
        <v>0.56000000000000005</v>
      </c>
      <c r="E52" s="167">
        <v>0.63</v>
      </c>
      <c r="F52" s="167">
        <v>0.7</v>
      </c>
      <c r="G52" s="167">
        <v>0.77</v>
      </c>
      <c r="H52" s="167">
        <v>0.85</v>
      </c>
      <c r="I52" s="167">
        <v>0.93</v>
      </c>
      <c r="J52" s="167">
        <v>1</v>
      </c>
      <c r="K52" s="167">
        <v>1.0900000000000001</v>
      </c>
      <c r="L52" s="167">
        <v>1.17</v>
      </c>
      <c r="M52" s="167">
        <v>1.25</v>
      </c>
      <c r="N52" s="167">
        <v>1.34</v>
      </c>
      <c r="O52" s="167">
        <v>1.44</v>
      </c>
      <c r="P52" s="167">
        <v>1.53</v>
      </c>
      <c r="Q52" s="167">
        <v>1.63</v>
      </c>
      <c r="R52" s="167">
        <v>1.74</v>
      </c>
      <c r="S52" s="167">
        <v>1.85</v>
      </c>
    </row>
    <row r="53" spans="1:19" x14ac:dyDescent="0.2">
      <c r="A53" s="109">
        <v>30</v>
      </c>
      <c r="B53" s="109" t="s">
        <v>54</v>
      </c>
      <c r="C53" s="109" t="str">
        <f t="shared" si="0"/>
        <v>30-F</v>
      </c>
      <c r="D53" s="168">
        <v>0.57999999999999996</v>
      </c>
      <c r="E53" s="168">
        <v>0.66</v>
      </c>
      <c r="F53" s="168">
        <v>0.73</v>
      </c>
      <c r="G53" s="168">
        <v>0.81</v>
      </c>
      <c r="H53" s="168">
        <v>0.89</v>
      </c>
      <c r="I53" s="168">
        <v>0.97</v>
      </c>
      <c r="J53" s="168">
        <v>1.05</v>
      </c>
      <c r="K53" s="168">
        <v>1.1399999999999999</v>
      </c>
      <c r="L53" s="168">
        <v>1.22</v>
      </c>
      <c r="M53" s="168">
        <v>1.31</v>
      </c>
      <c r="N53" s="168">
        <v>1.41</v>
      </c>
      <c r="O53" s="168">
        <v>1.51</v>
      </c>
      <c r="P53" s="168">
        <v>1.61</v>
      </c>
      <c r="Q53" s="168">
        <v>1.72</v>
      </c>
      <c r="R53" s="168">
        <v>1.83</v>
      </c>
      <c r="S53" s="168">
        <v>1.96</v>
      </c>
    </row>
    <row r="54" spans="1:19" x14ac:dyDescent="0.2">
      <c r="A54" s="108">
        <v>31</v>
      </c>
      <c r="B54" s="108" t="s">
        <v>54</v>
      </c>
      <c r="C54" s="108" t="str">
        <f t="shared" si="0"/>
        <v>31-F</v>
      </c>
      <c r="D54" s="167">
        <v>0.61</v>
      </c>
      <c r="E54" s="167">
        <v>0.69</v>
      </c>
      <c r="F54" s="167">
        <v>0.77</v>
      </c>
      <c r="G54" s="167">
        <v>0.85</v>
      </c>
      <c r="H54" s="167">
        <v>0.93</v>
      </c>
      <c r="I54" s="167">
        <v>1.01</v>
      </c>
      <c r="J54" s="167">
        <v>1.1000000000000001</v>
      </c>
      <c r="K54" s="167">
        <v>1.19</v>
      </c>
      <c r="L54" s="167">
        <v>1.28</v>
      </c>
      <c r="M54" s="167">
        <v>1.38</v>
      </c>
      <c r="N54" s="167">
        <v>1.48</v>
      </c>
      <c r="O54" s="167">
        <v>1.59</v>
      </c>
      <c r="P54" s="167">
        <v>1.7</v>
      </c>
      <c r="Q54" s="167">
        <v>1.82</v>
      </c>
      <c r="R54" s="167">
        <v>1.94</v>
      </c>
      <c r="S54" s="167">
        <v>2.0699999999999998</v>
      </c>
    </row>
    <row r="55" spans="1:19" x14ac:dyDescent="0.2">
      <c r="A55" s="108">
        <v>32</v>
      </c>
      <c r="B55" s="108" t="s">
        <v>54</v>
      </c>
      <c r="C55" s="108" t="str">
        <f t="shared" si="0"/>
        <v>32-F</v>
      </c>
      <c r="D55" s="167">
        <v>0.64</v>
      </c>
      <c r="E55" s="167">
        <v>0.72</v>
      </c>
      <c r="F55" s="167">
        <v>0.8</v>
      </c>
      <c r="G55" s="167">
        <v>0.89</v>
      </c>
      <c r="H55" s="167">
        <v>0.97</v>
      </c>
      <c r="I55" s="167">
        <v>1.06</v>
      </c>
      <c r="J55" s="167">
        <v>1.1499999999999999</v>
      </c>
      <c r="K55" s="167">
        <v>1.25</v>
      </c>
      <c r="L55" s="167">
        <v>1.35</v>
      </c>
      <c r="M55" s="167">
        <v>1.45</v>
      </c>
      <c r="N55" s="167">
        <v>1.56</v>
      </c>
      <c r="O55" s="167">
        <v>1.67</v>
      </c>
      <c r="P55" s="167">
        <v>1.8</v>
      </c>
      <c r="Q55" s="167">
        <v>1.92</v>
      </c>
      <c r="R55" s="167">
        <v>2.06</v>
      </c>
      <c r="S55" s="167">
        <v>2.21</v>
      </c>
    </row>
    <row r="56" spans="1:19" x14ac:dyDescent="0.2">
      <c r="A56" s="108">
        <v>33</v>
      </c>
      <c r="B56" s="108" t="s">
        <v>54</v>
      </c>
      <c r="C56" s="108" t="str">
        <f t="shared" si="0"/>
        <v>33-F</v>
      </c>
      <c r="D56" s="167">
        <v>0.67</v>
      </c>
      <c r="E56" s="167">
        <v>0.75</v>
      </c>
      <c r="F56" s="167">
        <v>0.84</v>
      </c>
      <c r="G56" s="167">
        <v>0.93</v>
      </c>
      <c r="H56" s="167">
        <v>1.02</v>
      </c>
      <c r="I56" s="167">
        <v>1.1100000000000001</v>
      </c>
      <c r="J56" s="167">
        <v>1.21</v>
      </c>
      <c r="K56" s="167">
        <v>1.31</v>
      </c>
      <c r="L56" s="167">
        <v>1.42</v>
      </c>
      <c r="M56" s="167">
        <v>1.53</v>
      </c>
      <c r="N56" s="167">
        <v>1.65</v>
      </c>
      <c r="O56" s="167">
        <v>1.77</v>
      </c>
      <c r="P56" s="167">
        <v>1.9</v>
      </c>
      <c r="Q56" s="167">
        <v>2.04</v>
      </c>
      <c r="R56" s="167">
        <v>2.19</v>
      </c>
      <c r="S56" s="167">
        <v>2.36</v>
      </c>
    </row>
    <row r="57" spans="1:19" x14ac:dyDescent="0.2">
      <c r="A57" s="108">
        <v>34</v>
      </c>
      <c r="B57" s="108" t="s">
        <v>54</v>
      </c>
      <c r="C57" s="108" t="str">
        <f t="shared" si="0"/>
        <v>34-F</v>
      </c>
      <c r="D57" s="167">
        <v>0.7</v>
      </c>
      <c r="E57" s="167">
        <v>0.79</v>
      </c>
      <c r="F57" s="167">
        <v>0.88</v>
      </c>
      <c r="G57" s="167">
        <v>0.97</v>
      </c>
      <c r="H57" s="167">
        <v>1.07</v>
      </c>
      <c r="I57" s="167">
        <v>1.17</v>
      </c>
      <c r="J57" s="167">
        <v>1.27</v>
      </c>
      <c r="K57" s="167">
        <v>1.38</v>
      </c>
      <c r="L57" s="167">
        <v>1.5</v>
      </c>
      <c r="M57" s="167">
        <v>1.62</v>
      </c>
      <c r="N57" s="167">
        <v>1.74</v>
      </c>
      <c r="O57" s="167">
        <v>1.88</v>
      </c>
      <c r="P57" s="167">
        <v>2.02</v>
      </c>
      <c r="Q57" s="167">
        <v>2.1800000000000002</v>
      </c>
      <c r="R57" s="167">
        <v>2.35</v>
      </c>
      <c r="S57" s="167">
        <v>2.5299999999999998</v>
      </c>
    </row>
    <row r="58" spans="1:19" x14ac:dyDescent="0.2">
      <c r="A58" s="109">
        <v>35</v>
      </c>
      <c r="B58" s="109" t="s">
        <v>54</v>
      </c>
      <c r="C58" s="109" t="str">
        <f t="shared" si="0"/>
        <v>35-F</v>
      </c>
      <c r="D58" s="168">
        <v>0.74</v>
      </c>
      <c r="E58" s="168">
        <v>0.83</v>
      </c>
      <c r="F58" s="168">
        <v>0.92</v>
      </c>
      <c r="G58" s="168">
        <v>1.02</v>
      </c>
      <c r="H58" s="168">
        <v>1.1299999999999999</v>
      </c>
      <c r="I58" s="168">
        <v>1.23</v>
      </c>
      <c r="J58" s="168">
        <v>1.34</v>
      </c>
      <c r="K58" s="168">
        <v>1.46</v>
      </c>
      <c r="L58" s="168">
        <v>1.58</v>
      </c>
      <c r="M58" s="168">
        <v>1.71</v>
      </c>
      <c r="N58" s="168">
        <v>1.85</v>
      </c>
      <c r="O58" s="168">
        <v>2</v>
      </c>
      <c r="P58" s="168">
        <v>2.16</v>
      </c>
      <c r="Q58" s="168">
        <v>2.33</v>
      </c>
      <c r="R58" s="168">
        <v>2.52</v>
      </c>
      <c r="S58" s="168">
        <v>2.72</v>
      </c>
    </row>
    <row r="59" spans="1:19" x14ac:dyDescent="0.2">
      <c r="A59" s="108">
        <v>36</v>
      </c>
      <c r="B59" s="108" t="s">
        <v>54</v>
      </c>
      <c r="C59" s="108" t="str">
        <f t="shared" si="0"/>
        <v>36-F</v>
      </c>
      <c r="D59" s="167">
        <v>0.77</v>
      </c>
      <c r="E59" s="167">
        <v>0.87</v>
      </c>
      <c r="F59" s="167">
        <v>0.97</v>
      </c>
      <c r="G59" s="167">
        <v>1.07</v>
      </c>
      <c r="H59" s="167">
        <v>1.18</v>
      </c>
      <c r="I59" s="167">
        <v>1.3</v>
      </c>
      <c r="J59" s="167">
        <v>1.42</v>
      </c>
      <c r="K59" s="167">
        <v>1.54</v>
      </c>
      <c r="L59" s="167">
        <v>1.68</v>
      </c>
      <c r="M59" s="167">
        <v>1.82</v>
      </c>
      <c r="N59" s="167">
        <v>1.97</v>
      </c>
      <c r="O59" s="167">
        <v>2.14</v>
      </c>
      <c r="P59" s="167">
        <v>2.31</v>
      </c>
      <c r="Q59" s="167">
        <v>2.5</v>
      </c>
      <c r="R59" s="167">
        <v>2.71</v>
      </c>
      <c r="S59" s="167">
        <v>2.93</v>
      </c>
    </row>
    <row r="60" spans="1:19" x14ac:dyDescent="0.2">
      <c r="A60" s="108">
        <v>37</v>
      </c>
      <c r="B60" s="108" t="s">
        <v>54</v>
      </c>
      <c r="C60" s="108" t="str">
        <f t="shared" si="0"/>
        <v>37-F</v>
      </c>
      <c r="D60" s="167">
        <v>0.81</v>
      </c>
      <c r="E60" s="167">
        <v>0.91</v>
      </c>
      <c r="F60" s="167">
        <v>1.02</v>
      </c>
      <c r="G60" s="167">
        <v>1.1299999999999999</v>
      </c>
      <c r="H60" s="167">
        <v>1.25</v>
      </c>
      <c r="I60" s="167">
        <v>1.37</v>
      </c>
      <c r="J60" s="167">
        <v>1.5</v>
      </c>
      <c r="K60" s="167">
        <v>1.64</v>
      </c>
      <c r="L60" s="167">
        <v>1.78</v>
      </c>
      <c r="M60" s="167">
        <v>1.94</v>
      </c>
      <c r="N60" s="167">
        <v>2.11</v>
      </c>
      <c r="O60" s="167">
        <v>2.29</v>
      </c>
      <c r="P60" s="167">
        <v>2.4900000000000002</v>
      </c>
      <c r="Q60" s="167">
        <v>2.7</v>
      </c>
      <c r="R60" s="167">
        <v>2.93</v>
      </c>
      <c r="S60" s="167">
        <v>3.18</v>
      </c>
    </row>
    <row r="61" spans="1:19" x14ac:dyDescent="0.2">
      <c r="A61" s="108">
        <v>38</v>
      </c>
      <c r="B61" s="108" t="s">
        <v>54</v>
      </c>
      <c r="C61" s="108" t="str">
        <f t="shared" si="0"/>
        <v>38-F</v>
      </c>
      <c r="D61" s="167">
        <v>0.85</v>
      </c>
      <c r="E61" s="167">
        <v>0.96</v>
      </c>
      <c r="F61" s="167">
        <v>1.07</v>
      </c>
      <c r="G61" s="167">
        <v>1.19</v>
      </c>
      <c r="H61" s="167">
        <v>1.32</v>
      </c>
      <c r="I61" s="167">
        <v>1.45</v>
      </c>
      <c r="J61" s="167">
        <v>1.59</v>
      </c>
      <c r="K61" s="167">
        <v>1.74</v>
      </c>
      <c r="L61" s="167">
        <v>1.91</v>
      </c>
      <c r="M61" s="167">
        <v>2.08</v>
      </c>
      <c r="N61" s="167">
        <v>2.27</v>
      </c>
      <c r="O61" s="167">
        <v>2.4700000000000002</v>
      </c>
      <c r="P61" s="167">
        <v>2.69</v>
      </c>
      <c r="Q61" s="167">
        <v>2.93</v>
      </c>
      <c r="R61" s="167">
        <v>3.18</v>
      </c>
      <c r="S61" s="167">
        <v>3.46</v>
      </c>
    </row>
    <row r="62" spans="1:19" x14ac:dyDescent="0.2">
      <c r="A62" s="108">
        <v>39</v>
      </c>
      <c r="B62" s="108" t="s">
        <v>54</v>
      </c>
      <c r="C62" s="108" t="str">
        <f t="shared" si="0"/>
        <v>39-F</v>
      </c>
      <c r="D62" s="167">
        <v>0.89</v>
      </c>
      <c r="E62" s="167">
        <v>1.01</v>
      </c>
      <c r="F62" s="167">
        <v>1.1299999999999999</v>
      </c>
      <c r="G62" s="167">
        <v>1.26</v>
      </c>
      <c r="H62" s="167">
        <v>1.4</v>
      </c>
      <c r="I62" s="167">
        <v>1.54</v>
      </c>
      <c r="J62" s="167">
        <v>1.7</v>
      </c>
      <c r="K62" s="167">
        <v>1.87</v>
      </c>
      <c r="L62" s="167">
        <v>2.0499999999999998</v>
      </c>
      <c r="M62" s="167">
        <v>2.2400000000000002</v>
      </c>
      <c r="N62" s="167">
        <v>2.4500000000000002</v>
      </c>
      <c r="O62" s="167">
        <v>2.68</v>
      </c>
      <c r="P62" s="167">
        <v>2.92</v>
      </c>
      <c r="Q62" s="167">
        <v>3.19</v>
      </c>
      <c r="R62" s="167">
        <v>3.47</v>
      </c>
      <c r="S62" s="167">
        <v>3.79</v>
      </c>
    </row>
    <row r="63" spans="1:19" x14ac:dyDescent="0.2">
      <c r="A63" s="109">
        <v>40</v>
      </c>
      <c r="B63" s="109" t="s">
        <v>54</v>
      </c>
      <c r="C63" s="109" t="str">
        <f t="shared" si="0"/>
        <v>40-F</v>
      </c>
      <c r="D63" s="168">
        <v>0.94</v>
      </c>
      <c r="E63" s="168">
        <v>1.07</v>
      </c>
      <c r="F63" s="168">
        <v>1.2</v>
      </c>
      <c r="G63" s="168">
        <v>1.34</v>
      </c>
      <c r="H63" s="168">
        <v>1.49</v>
      </c>
      <c r="I63" s="168">
        <v>1.65</v>
      </c>
      <c r="J63" s="168">
        <v>1.82</v>
      </c>
      <c r="K63" s="168">
        <v>2.0099999999999998</v>
      </c>
      <c r="L63" s="168">
        <v>2.21</v>
      </c>
      <c r="M63" s="168">
        <v>2.42</v>
      </c>
      <c r="N63" s="168">
        <v>2.66</v>
      </c>
      <c r="O63" s="168">
        <v>2.91</v>
      </c>
      <c r="P63" s="168">
        <v>3.19</v>
      </c>
      <c r="Q63" s="168">
        <v>3.48</v>
      </c>
      <c r="R63" s="168">
        <v>3.81</v>
      </c>
      <c r="S63" s="168">
        <v>4.1500000000000004</v>
      </c>
    </row>
    <row r="64" spans="1:19" x14ac:dyDescent="0.2">
      <c r="A64" s="108">
        <v>41</v>
      </c>
      <c r="B64" s="108" t="s">
        <v>54</v>
      </c>
      <c r="C64" s="108" t="str">
        <f t="shared" si="0"/>
        <v>41-F</v>
      </c>
      <c r="D64" s="167">
        <v>0.99</v>
      </c>
      <c r="E64" s="167">
        <v>1.1299999999999999</v>
      </c>
      <c r="F64" s="167">
        <v>1.28</v>
      </c>
      <c r="G64" s="167">
        <v>1.43</v>
      </c>
      <c r="H64" s="167">
        <v>1.6</v>
      </c>
      <c r="I64" s="167">
        <v>1.77</v>
      </c>
      <c r="J64" s="167">
        <v>1.97</v>
      </c>
      <c r="K64" s="167">
        <v>2.17</v>
      </c>
      <c r="L64" s="167">
        <v>2.39</v>
      </c>
      <c r="M64" s="167">
        <v>2.64</v>
      </c>
      <c r="N64" s="167">
        <v>2.9</v>
      </c>
      <c r="O64" s="167">
        <v>3.18</v>
      </c>
      <c r="P64" s="167">
        <v>3.49</v>
      </c>
      <c r="Q64" s="167">
        <v>3.82</v>
      </c>
      <c r="R64" s="167">
        <v>4.1900000000000004</v>
      </c>
      <c r="S64" s="167">
        <v>0</v>
      </c>
    </row>
    <row r="65" spans="1:19" x14ac:dyDescent="0.2">
      <c r="A65" s="108">
        <v>42</v>
      </c>
      <c r="B65" s="108" t="s">
        <v>54</v>
      </c>
      <c r="C65" s="108" t="str">
        <f t="shared" si="0"/>
        <v>42-F</v>
      </c>
      <c r="D65" s="167">
        <v>1.06</v>
      </c>
      <c r="E65" s="167">
        <v>1.21</v>
      </c>
      <c r="F65" s="167">
        <v>1.37</v>
      </c>
      <c r="G65" s="167">
        <v>1.54</v>
      </c>
      <c r="H65" s="167">
        <v>1.73</v>
      </c>
      <c r="I65" s="167">
        <v>1.92</v>
      </c>
      <c r="J65" s="167">
        <v>2.14</v>
      </c>
      <c r="K65" s="167">
        <v>2.37</v>
      </c>
      <c r="L65" s="167">
        <v>2.62</v>
      </c>
      <c r="M65" s="167">
        <v>2.89</v>
      </c>
      <c r="N65" s="167">
        <v>3.18</v>
      </c>
      <c r="O65" s="167">
        <v>3.5</v>
      </c>
      <c r="P65" s="167">
        <v>3.85</v>
      </c>
      <c r="Q65" s="167">
        <v>4.22</v>
      </c>
      <c r="R65" s="167">
        <v>0</v>
      </c>
      <c r="S65" s="167">
        <v>0</v>
      </c>
    </row>
    <row r="66" spans="1:19" x14ac:dyDescent="0.2">
      <c r="A66" s="108">
        <v>43</v>
      </c>
      <c r="B66" s="108" t="s">
        <v>54</v>
      </c>
      <c r="C66" s="108" t="str">
        <f t="shared" si="0"/>
        <v>43-F</v>
      </c>
      <c r="D66" s="167">
        <v>1.1399999999999999</v>
      </c>
      <c r="E66" s="167">
        <v>1.31</v>
      </c>
      <c r="F66" s="167">
        <v>1.49</v>
      </c>
      <c r="G66" s="167">
        <v>1.68</v>
      </c>
      <c r="H66" s="167">
        <v>1.88</v>
      </c>
      <c r="I66" s="167">
        <v>2.1</v>
      </c>
      <c r="J66" s="167">
        <v>2.34</v>
      </c>
      <c r="K66" s="167">
        <v>2.6</v>
      </c>
      <c r="L66" s="167">
        <v>2.88</v>
      </c>
      <c r="M66" s="167">
        <v>3.18</v>
      </c>
      <c r="N66" s="167">
        <v>3.51</v>
      </c>
      <c r="O66" s="167">
        <v>3.87</v>
      </c>
      <c r="P66" s="167">
        <v>4.26</v>
      </c>
      <c r="Q66" s="167">
        <v>0</v>
      </c>
      <c r="R66" s="167">
        <v>0</v>
      </c>
      <c r="S66" s="167">
        <v>0</v>
      </c>
    </row>
    <row r="67" spans="1:19" x14ac:dyDescent="0.2">
      <c r="A67" s="108">
        <v>44</v>
      </c>
      <c r="B67" s="108" t="s">
        <v>54</v>
      </c>
      <c r="C67" s="108" t="str">
        <f t="shared" si="0"/>
        <v>44-F</v>
      </c>
      <c r="D67" s="167">
        <v>1.24</v>
      </c>
      <c r="E67" s="167">
        <v>1.42</v>
      </c>
      <c r="F67" s="167">
        <v>1.62</v>
      </c>
      <c r="G67" s="167">
        <v>1.83</v>
      </c>
      <c r="H67" s="167">
        <v>2.06</v>
      </c>
      <c r="I67" s="167">
        <v>2.31</v>
      </c>
      <c r="J67" s="167">
        <v>2.57</v>
      </c>
      <c r="K67" s="167">
        <v>2.87</v>
      </c>
      <c r="L67" s="167">
        <v>3.18</v>
      </c>
      <c r="M67" s="167">
        <v>3.52</v>
      </c>
      <c r="N67" s="167">
        <v>3.89</v>
      </c>
      <c r="O67" s="167">
        <v>4.3</v>
      </c>
      <c r="P67" s="167">
        <v>0</v>
      </c>
      <c r="Q67" s="167">
        <v>0</v>
      </c>
      <c r="R67" s="167">
        <v>0</v>
      </c>
      <c r="S67" s="167">
        <v>0</v>
      </c>
    </row>
    <row r="68" spans="1:19" x14ac:dyDescent="0.2">
      <c r="A68" s="109">
        <v>45</v>
      </c>
      <c r="B68" s="109" t="s">
        <v>54</v>
      </c>
      <c r="C68" s="109" t="str">
        <f t="shared" si="0"/>
        <v>45-F</v>
      </c>
      <c r="D68" s="168">
        <v>1.35</v>
      </c>
      <c r="E68" s="168">
        <v>1.55</v>
      </c>
      <c r="F68" s="168">
        <v>1.77</v>
      </c>
      <c r="G68" s="168">
        <v>2.0099999999999998</v>
      </c>
      <c r="H68" s="168">
        <v>2.27</v>
      </c>
      <c r="I68" s="168">
        <v>2.5499999999999998</v>
      </c>
      <c r="J68" s="168">
        <v>2.85</v>
      </c>
      <c r="K68" s="168">
        <v>3.17</v>
      </c>
      <c r="L68" s="168">
        <v>3.53</v>
      </c>
      <c r="M68" s="168">
        <v>3.91</v>
      </c>
      <c r="N68" s="168">
        <v>4.33</v>
      </c>
      <c r="O68" s="168">
        <v>0</v>
      </c>
      <c r="P68" s="168">
        <v>0</v>
      </c>
      <c r="Q68" s="168">
        <v>0</v>
      </c>
      <c r="R68" s="168">
        <v>0</v>
      </c>
      <c r="S68" s="168">
        <v>0</v>
      </c>
    </row>
    <row r="69" spans="1:19" x14ac:dyDescent="0.2">
      <c r="A69" s="108">
        <v>46</v>
      </c>
      <c r="B69" s="108" t="s">
        <v>54</v>
      </c>
      <c r="C69" s="108" t="str">
        <f t="shared" si="0"/>
        <v>46-F</v>
      </c>
      <c r="D69" s="167">
        <v>1.48</v>
      </c>
      <c r="E69" s="167">
        <v>1.71</v>
      </c>
      <c r="F69" s="167">
        <v>1.95</v>
      </c>
      <c r="G69" s="167">
        <v>2.2200000000000002</v>
      </c>
      <c r="H69" s="167">
        <v>2.5099999999999998</v>
      </c>
      <c r="I69" s="167">
        <v>2.82</v>
      </c>
      <c r="J69" s="167">
        <v>3.16</v>
      </c>
      <c r="K69" s="167">
        <v>3.53</v>
      </c>
      <c r="L69" s="167">
        <v>3.93</v>
      </c>
      <c r="M69" s="167">
        <v>4.3600000000000003</v>
      </c>
      <c r="N69" s="167">
        <v>0</v>
      </c>
      <c r="O69" s="167">
        <v>0</v>
      </c>
      <c r="P69" s="167">
        <v>0</v>
      </c>
      <c r="Q69" s="167">
        <v>0</v>
      </c>
      <c r="R69" s="167">
        <v>0</v>
      </c>
      <c r="S69" s="167">
        <v>0</v>
      </c>
    </row>
    <row r="70" spans="1:19" x14ac:dyDescent="0.2">
      <c r="A70" s="108">
        <v>47</v>
      </c>
      <c r="B70" s="108" t="s">
        <v>54</v>
      </c>
      <c r="C70" s="108" t="str">
        <f t="shared" si="0"/>
        <v>47-F</v>
      </c>
      <c r="D70" s="167">
        <v>1.63</v>
      </c>
      <c r="E70" s="167">
        <v>1.89</v>
      </c>
      <c r="F70" s="167">
        <v>2.17</v>
      </c>
      <c r="G70" s="167">
        <v>2.4700000000000002</v>
      </c>
      <c r="H70" s="167">
        <v>2.79</v>
      </c>
      <c r="I70" s="167">
        <v>3.15</v>
      </c>
      <c r="J70" s="167">
        <v>3.53</v>
      </c>
      <c r="K70" s="167">
        <v>3.94</v>
      </c>
      <c r="L70" s="167">
        <v>4.3899999999999997</v>
      </c>
      <c r="M70" s="167">
        <v>0</v>
      </c>
      <c r="N70" s="167">
        <v>0</v>
      </c>
      <c r="O70" s="167">
        <v>0</v>
      </c>
      <c r="P70" s="167">
        <v>0</v>
      </c>
      <c r="Q70" s="167">
        <v>0</v>
      </c>
      <c r="R70" s="167">
        <v>0</v>
      </c>
      <c r="S70" s="167">
        <v>0</v>
      </c>
    </row>
    <row r="71" spans="1:19" x14ac:dyDescent="0.2">
      <c r="A71" s="108">
        <v>48</v>
      </c>
      <c r="B71" s="108" t="s">
        <v>54</v>
      </c>
      <c r="C71" s="108" t="str">
        <f t="shared" ref="C71:C78" si="1">A71&amp;"-"&amp;LEFT(B71,1)</f>
        <v>48-F</v>
      </c>
      <c r="D71" s="167">
        <v>1.81</v>
      </c>
      <c r="E71" s="167">
        <v>2.1</v>
      </c>
      <c r="F71" s="167">
        <v>2.42</v>
      </c>
      <c r="G71" s="167">
        <v>2.76</v>
      </c>
      <c r="H71" s="167">
        <v>3.12</v>
      </c>
      <c r="I71" s="167">
        <v>3.52</v>
      </c>
      <c r="J71" s="167">
        <v>3.95</v>
      </c>
      <c r="K71" s="167">
        <v>4.42</v>
      </c>
      <c r="L71" s="167">
        <v>0</v>
      </c>
      <c r="M71" s="167">
        <v>0</v>
      </c>
      <c r="N71" s="167">
        <v>0</v>
      </c>
      <c r="O71" s="167">
        <v>0</v>
      </c>
      <c r="P71" s="167">
        <v>0</v>
      </c>
      <c r="Q71" s="167">
        <v>0</v>
      </c>
      <c r="R71" s="167">
        <v>0</v>
      </c>
      <c r="S71" s="167">
        <v>0</v>
      </c>
    </row>
    <row r="72" spans="1:19" x14ac:dyDescent="0.2">
      <c r="A72" s="108">
        <v>49</v>
      </c>
      <c r="B72" s="108" t="s">
        <v>54</v>
      </c>
      <c r="C72" s="108" t="str">
        <f t="shared" si="1"/>
        <v>49-F</v>
      </c>
      <c r="D72" s="167">
        <v>2.0299999999999998</v>
      </c>
      <c r="E72" s="167">
        <v>2.35</v>
      </c>
      <c r="F72" s="167">
        <v>2.71</v>
      </c>
      <c r="G72" s="167">
        <v>3.09</v>
      </c>
      <c r="H72" s="167">
        <v>3.5</v>
      </c>
      <c r="I72" s="167">
        <v>3.95</v>
      </c>
      <c r="J72" s="167">
        <v>4.4400000000000004</v>
      </c>
      <c r="K72" s="167">
        <v>0</v>
      </c>
      <c r="L72" s="167">
        <v>0</v>
      </c>
      <c r="M72" s="167">
        <v>0</v>
      </c>
      <c r="N72" s="167">
        <v>0</v>
      </c>
      <c r="O72" s="167">
        <v>0</v>
      </c>
      <c r="P72" s="167">
        <v>0</v>
      </c>
      <c r="Q72" s="167">
        <v>0</v>
      </c>
      <c r="R72" s="167">
        <v>0</v>
      </c>
      <c r="S72" s="167">
        <v>0</v>
      </c>
    </row>
    <row r="73" spans="1:19" x14ac:dyDescent="0.2">
      <c r="A73" s="108">
        <v>50</v>
      </c>
      <c r="B73" s="108" t="s">
        <v>54</v>
      </c>
      <c r="C73" s="108" t="str">
        <f t="shared" si="1"/>
        <v>50-F</v>
      </c>
      <c r="D73" s="167">
        <v>2.2799999999999998</v>
      </c>
      <c r="E73" s="167">
        <v>2.64</v>
      </c>
      <c r="F73" s="167">
        <v>3.04</v>
      </c>
      <c r="G73" s="167">
        <v>3.47</v>
      </c>
      <c r="H73" s="167">
        <v>3.94</v>
      </c>
      <c r="I73" s="167">
        <v>4.4400000000000004</v>
      </c>
      <c r="J73" s="167">
        <v>0</v>
      </c>
      <c r="K73" s="167">
        <v>0</v>
      </c>
      <c r="L73" s="167">
        <v>0</v>
      </c>
      <c r="M73" s="167">
        <v>0</v>
      </c>
      <c r="N73" s="167">
        <v>0</v>
      </c>
      <c r="O73" s="167">
        <v>0</v>
      </c>
      <c r="P73" s="167">
        <v>0</v>
      </c>
      <c r="Q73" s="167">
        <v>0</v>
      </c>
      <c r="R73" s="167">
        <v>0</v>
      </c>
      <c r="S73" s="167">
        <v>0</v>
      </c>
    </row>
    <row r="74" spans="1:19" x14ac:dyDescent="0.2">
      <c r="A74" s="108">
        <v>51</v>
      </c>
      <c r="B74" s="108" t="s">
        <v>54</v>
      </c>
      <c r="C74" s="108" t="str">
        <f t="shared" si="1"/>
        <v>51-F</v>
      </c>
      <c r="D74" s="167">
        <v>2.56</v>
      </c>
      <c r="E74" s="167">
        <v>2.98</v>
      </c>
      <c r="F74" s="167">
        <v>3.43</v>
      </c>
      <c r="G74" s="167">
        <v>3.91</v>
      </c>
      <c r="H74" s="167">
        <v>4.4400000000000004</v>
      </c>
      <c r="I74" s="167">
        <v>0</v>
      </c>
      <c r="J74" s="167">
        <v>0</v>
      </c>
      <c r="K74" s="167">
        <v>0</v>
      </c>
      <c r="L74" s="167">
        <v>0</v>
      </c>
      <c r="M74" s="167">
        <v>0</v>
      </c>
      <c r="N74" s="167">
        <v>0</v>
      </c>
      <c r="O74" s="167">
        <v>0</v>
      </c>
      <c r="P74" s="167">
        <v>0</v>
      </c>
      <c r="Q74" s="167">
        <v>0</v>
      </c>
      <c r="R74" s="167">
        <v>0</v>
      </c>
      <c r="S74" s="167">
        <v>0</v>
      </c>
    </row>
    <row r="75" spans="1:19" x14ac:dyDescent="0.2">
      <c r="A75" s="108">
        <v>52</v>
      </c>
      <c r="B75" s="108" t="s">
        <v>54</v>
      </c>
      <c r="C75" s="108" t="str">
        <f t="shared" si="1"/>
        <v>52-F</v>
      </c>
      <c r="D75" s="167">
        <v>2.89</v>
      </c>
      <c r="E75" s="167">
        <v>3.36</v>
      </c>
      <c r="F75" s="167">
        <v>3.87</v>
      </c>
      <c r="G75" s="167">
        <v>4.41</v>
      </c>
      <c r="H75" s="167">
        <v>0</v>
      </c>
      <c r="I75" s="167">
        <v>0</v>
      </c>
      <c r="J75" s="167">
        <v>0</v>
      </c>
      <c r="K75" s="167">
        <v>0</v>
      </c>
      <c r="L75" s="167">
        <v>0</v>
      </c>
      <c r="M75" s="167">
        <v>0</v>
      </c>
      <c r="N75" s="167">
        <v>0</v>
      </c>
      <c r="O75" s="167">
        <v>0</v>
      </c>
      <c r="P75" s="167">
        <v>0</v>
      </c>
      <c r="Q75" s="167">
        <v>0</v>
      </c>
      <c r="R75" s="167">
        <v>0</v>
      </c>
      <c r="S75" s="167">
        <v>0</v>
      </c>
    </row>
    <row r="76" spans="1:19" x14ac:dyDescent="0.2">
      <c r="A76" s="108">
        <v>53</v>
      </c>
      <c r="B76" s="108" t="s">
        <v>54</v>
      </c>
      <c r="C76" s="108" t="str">
        <f t="shared" si="1"/>
        <v>53-F</v>
      </c>
      <c r="D76" s="167">
        <v>3.27</v>
      </c>
      <c r="E76" s="167">
        <v>3.79</v>
      </c>
      <c r="F76" s="167">
        <v>4.3600000000000003</v>
      </c>
      <c r="G76" s="167">
        <v>0</v>
      </c>
      <c r="H76" s="167">
        <v>0</v>
      </c>
      <c r="I76" s="167">
        <v>0</v>
      </c>
      <c r="J76" s="167">
        <v>0</v>
      </c>
      <c r="K76" s="167">
        <v>0</v>
      </c>
      <c r="L76" s="167">
        <v>0</v>
      </c>
      <c r="M76" s="167">
        <v>0</v>
      </c>
      <c r="N76" s="167">
        <v>0</v>
      </c>
      <c r="O76" s="167">
        <v>0</v>
      </c>
      <c r="P76" s="167">
        <v>0</v>
      </c>
      <c r="Q76" s="167">
        <v>0</v>
      </c>
      <c r="R76" s="167">
        <v>0</v>
      </c>
      <c r="S76" s="167">
        <v>0</v>
      </c>
    </row>
    <row r="77" spans="1:19" x14ac:dyDescent="0.2">
      <c r="A77" s="108">
        <v>54</v>
      </c>
      <c r="B77" s="108" t="s">
        <v>54</v>
      </c>
      <c r="C77" s="108" t="str">
        <f t="shared" si="1"/>
        <v>54-F</v>
      </c>
      <c r="D77" s="167">
        <v>3.69</v>
      </c>
      <c r="E77" s="167">
        <v>4.28</v>
      </c>
      <c r="F77" s="167">
        <v>0</v>
      </c>
      <c r="G77" s="167">
        <v>0</v>
      </c>
      <c r="H77" s="167">
        <v>0</v>
      </c>
      <c r="I77" s="167">
        <v>0</v>
      </c>
      <c r="J77" s="167">
        <v>0</v>
      </c>
      <c r="K77" s="167">
        <v>0</v>
      </c>
      <c r="L77" s="167">
        <v>0</v>
      </c>
      <c r="M77" s="167">
        <v>0</v>
      </c>
      <c r="N77" s="167">
        <v>0</v>
      </c>
      <c r="O77" s="167">
        <v>0</v>
      </c>
      <c r="P77" s="167">
        <v>0</v>
      </c>
      <c r="Q77" s="167">
        <v>0</v>
      </c>
      <c r="R77" s="167">
        <v>0</v>
      </c>
      <c r="S77" s="167">
        <v>0</v>
      </c>
    </row>
    <row r="78" spans="1:19" x14ac:dyDescent="0.2">
      <c r="A78" s="108">
        <v>55</v>
      </c>
      <c r="B78" s="108" t="s">
        <v>54</v>
      </c>
      <c r="C78" s="108" t="str">
        <f t="shared" si="1"/>
        <v>55-F</v>
      </c>
      <c r="D78" s="168">
        <v>4.17</v>
      </c>
      <c r="E78" s="168">
        <v>0</v>
      </c>
      <c r="F78" s="168">
        <v>0</v>
      </c>
      <c r="G78" s="168">
        <v>0</v>
      </c>
      <c r="H78" s="168">
        <v>0</v>
      </c>
      <c r="I78" s="168">
        <v>0</v>
      </c>
      <c r="J78" s="168">
        <v>0</v>
      </c>
      <c r="K78" s="168">
        <v>0</v>
      </c>
      <c r="L78" s="168">
        <v>0</v>
      </c>
      <c r="M78" s="168">
        <v>0</v>
      </c>
      <c r="N78" s="168">
        <v>0</v>
      </c>
      <c r="O78" s="168">
        <v>0</v>
      </c>
      <c r="P78" s="168">
        <v>0</v>
      </c>
      <c r="Q78" s="168">
        <v>0</v>
      </c>
      <c r="R78" s="168">
        <v>0</v>
      </c>
      <c r="S78" s="168">
        <v>0</v>
      </c>
    </row>
  </sheetData>
  <mergeCells count="4">
    <mergeCell ref="A1:S1"/>
    <mergeCell ref="A2:S2"/>
    <mergeCell ref="A3:S3"/>
    <mergeCell ref="D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78"/>
  <sheetViews>
    <sheetView topLeftCell="I57" workbookViewId="0">
      <selection activeCell="D5" sqref="D5:M5"/>
    </sheetView>
  </sheetViews>
  <sheetFormatPr defaultColWidth="10.28515625" defaultRowHeight="14.25" x14ac:dyDescent="0.2"/>
  <cols>
    <col min="1" max="16384" width="10.28515625" style="60"/>
  </cols>
  <sheetData>
    <row r="1" spans="1:19" s="100" customFormat="1" ht="21.75" x14ac:dyDescent="0.5">
      <c r="A1" s="585" t="s">
        <v>97</v>
      </c>
      <c r="B1" s="585"/>
      <c r="C1" s="585"/>
      <c r="D1" s="585"/>
      <c r="E1" s="585"/>
      <c r="F1" s="585"/>
      <c r="G1" s="585"/>
      <c r="H1" s="585"/>
      <c r="I1" s="585"/>
      <c r="J1" s="585"/>
      <c r="K1" s="585"/>
      <c r="L1" s="585"/>
      <c r="M1" s="585"/>
      <c r="N1" s="585"/>
      <c r="O1" s="585"/>
      <c r="P1" s="585"/>
      <c r="Q1" s="585"/>
      <c r="R1" s="585"/>
      <c r="S1" s="585"/>
    </row>
    <row r="2" spans="1:19" s="100" customFormat="1" ht="21.75" x14ac:dyDescent="0.5">
      <c r="A2" s="586" t="s">
        <v>225</v>
      </c>
      <c r="B2" s="586"/>
      <c r="C2" s="586"/>
      <c r="D2" s="586"/>
      <c r="E2" s="586"/>
      <c r="F2" s="586"/>
      <c r="G2" s="586"/>
      <c r="H2" s="586"/>
      <c r="I2" s="586"/>
      <c r="J2" s="586"/>
      <c r="K2" s="586"/>
      <c r="L2" s="586"/>
      <c r="M2" s="586"/>
      <c r="N2" s="586"/>
      <c r="O2" s="586"/>
      <c r="P2" s="586"/>
      <c r="Q2" s="586"/>
      <c r="R2" s="586"/>
      <c r="S2" s="586"/>
    </row>
    <row r="3" spans="1:19" s="100" customFormat="1" ht="21.75" x14ac:dyDescent="0.5">
      <c r="A3" s="587" t="s">
        <v>98</v>
      </c>
      <c r="B3" s="587"/>
      <c r="C3" s="587"/>
      <c r="D3" s="587"/>
      <c r="E3" s="587"/>
      <c r="F3" s="587"/>
      <c r="G3" s="587"/>
      <c r="H3" s="587"/>
      <c r="I3" s="587"/>
      <c r="J3" s="587"/>
      <c r="K3" s="587"/>
      <c r="L3" s="587"/>
      <c r="M3" s="587"/>
      <c r="N3" s="587"/>
      <c r="O3" s="587"/>
      <c r="P3" s="587"/>
      <c r="Q3" s="587"/>
      <c r="R3" s="587"/>
      <c r="S3" s="587"/>
    </row>
    <row r="5" spans="1:19" x14ac:dyDescent="0.2">
      <c r="A5" s="101"/>
      <c r="B5" s="101"/>
      <c r="C5" s="101"/>
      <c r="D5" s="588" t="s">
        <v>99</v>
      </c>
      <c r="E5" s="588"/>
      <c r="F5" s="588"/>
      <c r="G5" s="588"/>
      <c r="H5" s="588"/>
      <c r="I5" s="588"/>
      <c r="J5" s="588"/>
      <c r="K5" s="588"/>
      <c r="L5" s="588"/>
      <c r="M5" s="588"/>
      <c r="N5" s="102"/>
      <c r="O5" s="102"/>
      <c r="P5" s="102"/>
      <c r="Q5" s="102"/>
      <c r="R5" s="102"/>
      <c r="S5" s="102"/>
    </row>
    <row r="6" spans="1:19" s="105" customFormat="1" x14ac:dyDescent="0.2">
      <c r="A6" s="103" t="s">
        <v>39</v>
      </c>
      <c r="B6" s="103" t="s">
        <v>82</v>
      </c>
      <c r="C6" s="103"/>
      <c r="D6" s="104">
        <v>10</v>
      </c>
      <c r="E6" s="104">
        <v>11</v>
      </c>
      <c r="F6" s="104">
        <v>12</v>
      </c>
      <c r="G6" s="104">
        <v>13</v>
      </c>
      <c r="H6" s="104">
        <v>14</v>
      </c>
      <c r="I6" s="104">
        <v>15</v>
      </c>
      <c r="J6" s="104">
        <v>16</v>
      </c>
      <c r="K6" s="104">
        <v>17</v>
      </c>
      <c r="L6" s="104">
        <v>18</v>
      </c>
      <c r="M6" s="104">
        <v>19</v>
      </c>
      <c r="N6" s="104">
        <v>20</v>
      </c>
      <c r="O6" s="104">
        <v>21</v>
      </c>
      <c r="P6" s="104">
        <v>22</v>
      </c>
      <c r="Q6" s="104">
        <v>23</v>
      </c>
      <c r="R6" s="104">
        <v>24</v>
      </c>
      <c r="S6" s="104">
        <v>25</v>
      </c>
    </row>
    <row r="7" spans="1:19" x14ac:dyDescent="0.2">
      <c r="A7" s="106">
        <v>20</v>
      </c>
      <c r="B7" s="107" t="s">
        <v>40</v>
      </c>
      <c r="C7" s="107" t="str">
        <f t="shared" ref="C7:C43" si="0">A7&amp;"-"&amp;LEFT(B7,1)</f>
        <v>20-M</v>
      </c>
      <c r="D7" s="166">
        <v>1.53</v>
      </c>
      <c r="E7" s="166">
        <v>1.7</v>
      </c>
      <c r="F7" s="166">
        <v>1.87</v>
      </c>
      <c r="G7" s="166">
        <v>2.04</v>
      </c>
      <c r="H7" s="166">
        <v>2.21</v>
      </c>
      <c r="I7" s="166">
        <v>2.38</v>
      </c>
      <c r="J7" s="166">
        <v>2.5499999999999998</v>
      </c>
      <c r="K7" s="166">
        <v>2.72</v>
      </c>
      <c r="L7" s="166">
        <v>2.9</v>
      </c>
      <c r="M7" s="166">
        <v>3.07</v>
      </c>
      <c r="N7" s="166">
        <v>3.25</v>
      </c>
      <c r="O7" s="166">
        <v>3.43</v>
      </c>
      <c r="P7" s="166">
        <v>3.61</v>
      </c>
      <c r="Q7" s="166">
        <v>3.8</v>
      </c>
      <c r="R7" s="166">
        <v>3.99</v>
      </c>
      <c r="S7" s="166">
        <v>4.18</v>
      </c>
    </row>
    <row r="8" spans="1:19" x14ac:dyDescent="0.2">
      <c r="A8" s="108">
        <v>21</v>
      </c>
      <c r="B8" s="108" t="s">
        <v>40</v>
      </c>
      <c r="C8" s="108" t="str">
        <f t="shared" si="0"/>
        <v>21-M</v>
      </c>
      <c r="D8" s="167">
        <v>1.56</v>
      </c>
      <c r="E8" s="167">
        <v>1.73</v>
      </c>
      <c r="F8" s="167">
        <v>1.9</v>
      </c>
      <c r="G8" s="167">
        <v>2.08</v>
      </c>
      <c r="H8" s="167">
        <v>2.25</v>
      </c>
      <c r="I8" s="167">
        <v>2.42</v>
      </c>
      <c r="J8" s="167">
        <v>2.59</v>
      </c>
      <c r="K8" s="167">
        <v>2.77</v>
      </c>
      <c r="L8" s="167">
        <v>2.95</v>
      </c>
      <c r="M8" s="167">
        <v>3.13</v>
      </c>
      <c r="N8" s="167">
        <v>3.31</v>
      </c>
      <c r="O8" s="167">
        <v>3.49</v>
      </c>
      <c r="P8" s="167">
        <v>3.68</v>
      </c>
      <c r="Q8" s="167">
        <v>3.88</v>
      </c>
      <c r="R8" s="167">
        <v>4.07</v>
      </c>
      <c r="S8" s="167">
        <v>4.28</v>
      </c>
    </row>
    <row r="9" spans="1:19" x14ac:dyDescent="0.2">
      <c r="A9" s="108">
        <v>22</v>
      </c>
      <c r="B9" s="108" t="s">
        <v>40</v>
      </c>
      <c r="C9" s="108" t="str">
        <f t="shared" si="0"/>
        <v>22-M</v>
      </c>
      <c r="D9" s="167">
        <v>1.58</v>
      </c>
      <c r="E9" s="167">
        <v>1.75</v>
      </c>
      <c r="F9" s="167">
        <v>1.93</v>
      </c>
      <c r="G9" s="167">
        <v>2.1</v>
      </c>
      <c r="H9" s="167">
        <v>2.27</v>
      </c>
      <c r="I9" s="167">
        <v>2.4500000000000002</v>
      </c>
      <c r="J9" s="167">
        <v>2.63</v>
      </c>
      <c r="K9" s="167">
        <v>2.81</v>
      </c>
      <c r="L9" s="167">
        <v>2.99</v>
      </c>
      <c r="M9" s="167">
        <v>3.17</v>
      </c>
      <c r="N9" s="167">
        <v>3.36</v>
      </c>
      <c r="O9" s="167">
        <v>3.55</v>
      </c>
      <c r="P9" s="167">
        <v>3.75</v>
      </c>
      <c r="Q9" s="167">
        <v>3.95</v>
      </c>
      <c r="R9" s="167">
        <v>4.16</v>
      </c>
      <c r="S9" s="167">
        <v>4.37</v>
      </c>
    </row>
    <row r="10" spans="1:19" x14ac:dyDescent="0.2">
      <c r="A10" s="108">
        <v>23</v>
      </c>
      <c r="B10" s="108" t="s">
        <v>40</v>
      </c>
      <c r="C10" s="108" t="str">
        <f t="shared" si="0"/>
        <v>23-M</v>
      </c>
      <c r="D10" s="167">
        <v>1.59</v>
      </c>
      <c r="E10" s="167">
        <v>1.77</v>
      </c>
      <c r="F10" s="167">
        <v>1.94</v>
      </c>
      <c r="G10" s="167">
        <v>2.12</v>
      </c>
      <c r="H10" s="167">
        <v>2.2999999999999998</v>
      </c>
      <c r="I10" s="167">
        <v>2.4700000000000002</v>
      </c>
      <c r="J10" s="167">
        <v>2.66</v>
      </c>
      <c r="K10" s="167">
        <v>2.84</v>
      </c>
      <c r="L10" s="167">
        <v>3.03</v>
      </c>
      <c r="M10" s="167">
        <v>3.22</v>
      </c>
      <c r="N10" s="167">
        <v>3.41</v>
      </c>
      <c r="O10" s="167">
        <v>3.61</v>
      </c>
      <c r="P10" s="167">
        <v>3.81</v>
      </c>
      <c r="Q10" s="167">
        <v>4.0199999999999996</v>
      </c>
      <c r="R10" s="167">
        <v>4.24</v>
      </c>
      <c r="S10" s="167">
        <v>4.46</v>
      </c>
    </row>
    <row r="11" spans="1:19" x14ac:dyDescent="0.2">
      <c r="A11" s="108">
        <v>24</v>
      </c>
      <c r="B11" s="108" t="s">
        <v>40</v>
      </c>
      <c r="C11" s="108" t="str">
        <f t="shared" si="0"/>
        <v>24-M</v>
      </c>
      <c r="D11" s="167">
        <v>1.6</v>
      </c>
      <c r="E11" s="167">
        <v>1.78</v>
      </c>
      <c r="F11" s="167">
        <v>1.95</v>
      </c>
      <c r="G11" s="167">
        <v>2.13</v>
      </c>
      <c r="H11" s="167">
        <v>2.31</v>
      </c>
      <c r="I11" s="167">
        <v>2.5</v>
      </c>
      <c r="J11" s="167">
        <v>2.68</v>
      </c>
      <c r="K11" s="167">
        <v>2.87</v>
      </c>
      <c r="L11" s="167">
        <v>3.07</v>
      </c>
      <c r="M11" s="167">
        <v>3.26</v>
      </c>
      <c r="N11" s="167">
        <v>3.47</v>
      </c>
      <c r="O11" s="167">
        <v>3.67</v>
      </c>
      <c r="P11" s="167">
        <v>3.89</v>
      </c>
      <c r="Q11" s="167">
        <v>4.1100000000000003</v>
      </c>
      <c r="R11" s="167">
        <v>4.33</v>
      </c>
      <c r="S11" s="167">
        <v>4.57</v>
      </c>
    </row>
    <row r="12" spans="1:19" x14ac:dyDescent="0.2">
      <c r="A12" s="109">
        <v>25</v>
      </c>
      <c r="B12" s="109" t="s">
        <v>40</v>
      </c>
      <c r="C12" s="109" t="str">
        <f t="shared" si="0"/>
        <v>25-M</v>
      </c>
      <c r="D12" s="168">
        <v>1.61</v>
      </c>
      <c r="E12" s="168">
        <v>1.79</v>
      </c>
      <c r="F12" s="168">
        <v>1.97</v>
      </c>
      <c r="G12" s="168">
        <v>2.15</v>
      </c>
      <c r="H12" s="168">
        <v>2.34</v>
      </c>
      <c r="I12" s="168">
        <v>2.52</v>
      </c>
      <c r="J12" s="168">
        <v>2.72</v>
      </c>
      <c r="K12" s="168">
        <v>2.91</v>
      </c>
      <c r="L12" s="168">
        <v>3.11</v>
      </c>
      <c r="M12" s="168">
        <v>3.32</v>
      </c>
      <c r="N12" s="168">
        <v>3.53</v>
      </c>
      <c r="O12" s="168">
        <v>3.75</v>
      </c>
      <c r="P12" s="168">
        <v>3.97</v>
      </c>
      <c r="Q12" s="168">
        <v>4.2</v>
      </c>
      <c r="R12" s="168">
        <v>4.4400000000000004</v>
      </c>
      <c r="S12" s="168">
        <v>4.68</v>
      </c>
    </row>
    <row r="13" spans="1:19" x14ac:dyDescent="0.2">
      <c r="A13" s="108">
        <v>26</v>
      </c>
      <c r="B13" s="108" t="s">
        <v>40</v>
      </c>
      <c r="C13" s="108" t="str">
        <f t="shared" si="0"/>
        <v>26-M</v>
      </c>
      <c r="D13" s="167">
        <v>1.62</v>
      </c>
      <c r="E13" s="167">
        <v>1.8</v>
      </c>
      <c r="F13" s="167">
        <v>1.99</v>
      </c>
      <c r="G13" s="167">
        <v>2.17</v>
      </c>
      <c r="H13" s="167">
        <v>2.36</v>
      </c>
      <c r="I13" s="167">
        <v>2.56</v>
      </c>
      <c r="J13" s="167">
        <v>2.76</v>
      </c>
      <c r="K13" s="167">
        <v>2.96</v>
      </c>
      <c r="L13" s="167">
        <v>3.17</v>
      </c>
      <c r="M13" s="167">
        <v>3.39</v>
      </c>
      <c r="N13" s="167">
        <v>3.61</v>
      </c>
      <c r="O13" s="167">
        <v>3.83</v>
      </c>
      <c r="P13" s="167">
        <v>4.07</v>
      </c>
      <c r="Q13" s="167">
        <v>4.3099999999999996</v>
      </c>
      <c r="R13" s="167">
        <v>4.5599999999999996</v>
      </c>
      <c r="S13" s="167">
        <v>4.82</v>
      </c>
    </row>
    <row r="14" spans="1:19" x14ac:dyDescent="0.2">
      <c r="A14" s="108">
        <v>27</v>
      </c>
      <c r="B14" s="108" t="s">
        <v>40</v>
      </c>
      <c r="C14" s="108" t="str">
        <f t="shared" si="0"/>
        <v>27-M</v>
      </c>
      <c r="D14" s="167">
        <v>1.63</v>
      </c>
      <c r="E14" s="167">
        <v>1.82</v>
      </c>
      <c r="F14" s="167">
        <v>2.0099999999999998</v>
      </c>
      <c r="G14" s="167">
        <v>2.2000000000000002</v>
      </c>
      <c r="H14" s="167">
        <v>2.4</v>
      </c>
      <c r="I14" s="167">
        <v>2.6</v>
      </c>
      <c r="J14" s="167">
        <v>2.81</v>
      </c>
      <c r="K14" s="167">
        <v>3.02</v>
      </c>
      <c r="L14" s="167">
        <v>3.24</v>
      </c>
      <c r="M14" s="167">
        <v>3.47</v>
      </c>
      <c r="N14" s="167">
        <v>3.7</v>
      </c>
      <c r="O14" s="167">
        <v>3.94</v>
      </c>
      <c r="P14" s="167">
        <v>4.18</v>
      </c>
      <c r="Q14" s="167">
        <v>4.4400000000000004</v>
      </c>
      <c r="R14" s="167">
        <v>4.7</v>
      </c>
      <c r="S14" s="167">
        <v>4.97</v>
      </c>
    </row>
    <row r="15" spans="1:19" x14ac:dyDescent="0.2">
      <c r="A15" s="108">
        <v>28</v>
      </c>
      <c r="B15" s="108" t="s">
        <v>40</v>
      </c>
      <c r="C15" s="108" t="str">
        <f t="shared" si="0"/>
        <v>28-M</v>
      </c>
      <c r="D15" s="167">
        <v>1.65</v>
      </c>
      <c r="E15" s="167">
        <v>1.85</v>
      </c>
      <c r="F15" s="167">
        <v>2.04</v>
      </c>
      <c r="G15" s="167">
        <v>2.2400000000000002</v>
      </c>
      <c r="H15" s="167">
        <v>2.4500000000000002</v>
      </c>
      <c r="I15" s="167">
        <v>2.66</v>
      </c>
      <c r="J15" s="167">
        <v>2.87</v>
      </c>
      <c r="K15" s="167">
        <v>3.1</v>
      </c>
      <c r="L15" s="167">
        <v>3.33</v>
      </c>
      <c r="M15" s="167">
        <v>3.56</v>
      </c>
      <c r="N15" s="167">
        <v>3.81</v>
      </c>
      <c r="O15" s="167">
        <v>4.0599999999999996</v>
      </c>
      <c r="P15" s="167">
        <v>4.32</v>
      </c>
      <c r="Q15" s="167">
        <v>4.59</v>
      </c>
      <c r="R15" s="167">
        <v>4.8600000000000003</v>
      </c>
      <c r="S15" s="167">
        <v>5.15</v>
      </c>
    </row>
    <row r="16" spans="1:19" x14ac:dyDescent="0.2">
      <c r="A16" s="108">
        <v>29</v>
      </c>
      <c r="B16" s="108" t="s">
        <v>40</v>
      </c>
      <c r="C16" s="108" t="str">
        <f t="shared" si="0"/>
        <v>29-M</v>
      </c>
      <c r="D16" s="167">
        <v>1.68</v>
      </c>
      <c r="E16" s="167">
        <v>1.88</v>
      </c>
      <c r="F16" s="167">
        <v>2.08</v>
      </c>
      <c r="G16" s="167">
        <v>2.29</v>
      </c>
      <c r="H16" s="167">
        <v>2.5099999999999998</v>
      </c>
      <c r="I16" s="167">
        <v>2.73</v>
      </c>
      <c r="J16" s="167">
        <v>2.95</v>
      </c>
      <c r="K16" s="167">
        <v>3.19</v>
      </c>
      <c r="L16" s="167">
        <v>3.43</v>
      </c>
      <c r="M16" s="167">
        <v>3.68</v>
      </c>
      <c r="N16" s="167">
        <v>3.93</v>
      </c>
      <c r="O16" s="167">
        <v>4.2</v>
      </c>
      <c r="P16" s="167">
        <v>4.47</v>
      </c>
      <c r="Q16" s="167">
        <v>4.76</v>
      </c>
      <c r="R16" s="167">
        <v>5.05</v>
      </c>
      <c r="S16" s="167">
        <v>5.36</v>
      </c>
    </row>
    <row r="17" spans="1:19" x14ac:dyDescent="0.2">
      <c r="A17" s="109">
        <v>30</v>
      </c>
      <c r="B17" s="109" t="s">
        <v>40</v>
      </c>
      <c r="C17" s="109" t="str">
        <f t="shared" si="0"/>
        <v>30-M</v>
      </c>
      <c r="D17" s="168">
        <v>1.72</v>
      </c>
      <c r="E17" s="168">
        <v>1.93</v>
      </c>
      <c r="F17" s="168">
        <v>2.14</v>
      </c>
      <c r="G17" s="168">
        <v>2.36</v>
      </c>
      <c r="H17" s="168">
        <v>2.58</v>
      </c>
      <c r="I17" s="168">
        <v>2.81</v>
      </c>
      <c r="J17" s="168">
        <v>3.05</v>
      </c>
      <c r="K17" s="168">
        <v>3.3</v>
      </c>
      <c r="L17" s="168">
        <v>3.55</v>
      </c>
      <c r="M17" s="168">
        <v>3.81</v>
      </c>
      <c r="N17" s="168">
        <v>4.08</v>
      </c>
      <c r="O17" s="168">
        <v>4.3600000000000003</v>
      </c>
      <c r="P17" s="168">
        <v>4.6500000000000004</v>
      </c>
      <c r="Q17" s="168">
        <v>4.96</v>
      </c>
      <c r="R17" s="168">
        <v>5.27</v>
      </c>
      <c r="S17" s="168">
        <v>5.6</v>
      </c>
    </row>
    <row r="18" spans="1:19" x14ac:dyDescent="0.2">
      <c r="A18" s="108">
        <v>31</v>
      </c>
      <c r="B18" s="108" t="s">
        <v>40</v>
      </c>
      <c r="C18" s="108" t="str">
        <f t="shared" si="0"/>
        <v>31-M</v>
      </c>
      <c r="D18" s="167">
        <v>1.77</v>
      </c>
      <c r="E18" s="167">
        <v>1.98</v>
      </c>
      <c r="F18" s="167">
        <v>2.2000000000000002</v>
      </c>
      <c r="G18" s="167">
        <v>2.4300000000000002</v>
      </c>
      <c r="H18" s="167">
        <v>2.67</v>
      </c>
      <c r="I18" s="167">
        <v>2.91</v>
      </c>
      <c r="J18" s="167">
        <v>3.17</v>
      </c>
      <c r="K18" s="167">
        <v>3.42</v>
      </c>
      <c r="L18" s="167">
        <v>3.69</v>
      </c>
      <c r="M18" s="167">
        <v>3.97</v>
      </c>
      <c r="N18" s="167">
        <v>4.25</v>
      </c>
      <c r="O18" s="167">
        <v>4.55</v>
      </c>
      <c r="P18" s="167">
        <v>4.8600000000000003</v>
      </c>
      <c r="Q18" s="167">
        <v>5.18</v>
      </c>
      <c r="R18" s="167">
        <v>5.52</v>
      </c>
      <c r="S18" s="167">
        <v>5.87</v>
      </c>
    </row>
    <row r="19" spans="1:19" x14ac:dyDescent="0.2">
      <c r="A19" s="108">
        <v>32</v>
      </c>
      <c r="B19" s="108" t="s">
        <v>40</v>
      </c>
      <c r="C19" s="108" t="str">
        <f t="shared" si="0"/>
        <v>32-M</v>
      </c>
      <c r="D19" s="167">
        <v>1.82</v>
      </c>
      <c r="E19" s="167">
        <v>2.0499999999999998</v>
      </c>
      <c r="F19" s="167">
        <v>2.2799999999999998</v>
      </c>
      <c r="G19" s="167">
        <v>2.52</v>
      </c>
      <c r="H19" s="167">
        <v>2.77</v>
      </c>
      <c r="I19" s="167">
        <v>3.03</v>
      </c>
      <c r="J19" s="167">
        <v>3.3</v>
      </c>
      <c r="K19" s="167">
        <v>3.57</v>
      </c>
      <c r="L19" s="167">
        <v>3.85</v>
      </c>
      <c r="M19" s="167">
        <v>4.1500000000000004</v>
      </c>
      <c r="N19" s="167">
        <v>4.45</v>
      </c>
      <c r="O19" s="167">
        <v>4.7699999999999996</v>
      </c>
      <c r="P19" s="167">
        <v>5.0999999999999996</v>
      </c>
      <c r="Q19" s="167">
        <v>5.44</v>
      </c>
      <c r="R19" s="167">
        <v>5.8</v>
      </c>
      <c r="S19" s="167">
        <v>6.18</v>
      </c>
    </row>
    <row r="20" spans="1:19" x14ac:dyDescent="0.2">
      <c r="A20" s="108">
        <v>33</v>
      </c>
      <c r="B20" s="108" t="s">
        <v>40</v>
      </c>
      <c r="C20" s="108" t="str">
        <f t="shared" si="0"/>
        <v>33-M</v>
      </c>
      <c r="D20" s="167">
        <v>1.89</v>
      </c>
      <c r="E20" s="167">
        <v>2.13</v>
      </c>
      <c r="F20" s="167">
        <v>2.38</v>
      </c>
      <c r="G20" s="167">
        <v>2.63</v>
      </c>
      <c r="H20" s="167">
        <v>2.9</v>
      </c>
      <c r="I20" s="167">
        <v>3.17</v>
      </c>
      <c r="J20" s="167">
        <v>3.45</v>
      </c>
      <c r="K20" s="167">
        <v>3.74</v>
      </c>
      <c r="L20" s="167">
        <v>4.04</v>
      </c>
      <c r="M20" s="167">
        <v>4.3499999999999996</v>
      </c>
      <c r="N20" s="167">
        <v>4.67</v>
      </c>
      <c r="O20" s="167">
        <v>5.01</v>
      </c>
      <c r="P20" s="167">
        <v>5.36</v>
      </c>
      <c r="Q20" s="167">
        <v>5.73</v>
      </c>
      <c r="R20" s="167">
        <v>6.12</v>
      </c>
      <c r="S20" s="167">
        <v>6.52</v>
      </c>
    </row>
    <row r="21" spans="1:19" x14ac:dyDescent="0.2">
      <c r="A21" s="108">
        <v>34</v>
      </c>
      <c r="B21" s="108" t="s">
        <v>40</v>
      </c>
      <c r="C21" s="108" t="str">
        <f t="shared" si="0"/>
        <v>34-M</v>
      </c>
      <c r="D21" s="167">
        <v>1.97</v>
      </c>
      <c r="E21" s="167">
        <v>2.2200000000000002</v>
      </c>
      <c r="F21" s="167">
        <v>2.4900000000000002</v>
      </c>
      <c r="G21" s="167">
        <v>2.75</v>
      </c>
      <c r="H21" s="167">
        <v>3.03</v>
      </c>
      <c r="I21" s="167">
        <v>3.32</v>
      </c>
      <c r="J21" s="167">
        <v>3.61</v>
      </c>
      <c r="K21" s="167">
        <v>3.92</v>
      </c>
      <c r="L21" s="167">
        <v>4.24</v>
      </c>
      <c r="M21" s="167">
        <v>4.57</v>
      </c>
      <c r="N21" s="167">
        <v>4.92</v>
      </c>
      <c r="O21" s="167">
        <v>5.28</v>
      </c>
      <c r="P21" s="167">
        <v>5.66</v>
      </c>
      <c r="Q21" s="167">
        <v>6.06</v>
      </c>
      <c r="R21" s="167">
        <v>6.48</v>
      </c>
      <c r="S21" s="167">
        <v>6.91</v>
      </c>
    </row>
    <row r="22" spans="1:19" x14ac:dyDescent="0.2">
      <c r="A22" s="109">
        <v>35</v>
      </c>
      <c r="B22" s="109" t="s">
        <v>40</v>
      </c>
      <c r="C22" s="109" t="str">
        <f t="shared" si="0"/>
        <v>35-M</v>
      </c>
      <c r="D22" s="168">
        <v>2.0699999999999998</v>
      </c>
      <c r="E22" s="168">
        <v>2.33</v>
      </c>
      <c r="F22" s="168">
        <v>2.61</v>
      </c>
      <c r="G22" s="168">
        <v>2.89</v>
      </c>
      <c r="H22" s="168">
        <v>3.19</v>
      </c>
      <c r="I22" s="168">
        <v>3.49</v>
      </c>
      <c r="J22" s="168">
        <v>3.8</v>
      </c>
      <c r="K22" s="168">
        <v>4.13</v>
      </c>
      <c r="L22" s="168">
        <v>4.47</v>
      </c>
      <c r="M22" s="168">
        <v>4.83</v>
      </c>
      <c r="N22" s="168">
        <v>5.2</v>
      </c>
      <c r="O22" s="168">
        <v>5.59</v>
      </c>
      <c r="P22" s="168">
        <v>5.99</v>
      </c>
      <c r="Q22" s="168">
        <v>6.42</v>
      </c>
      <c r="R22" s="168">
        <v>6.87</v>
      </c>
      <c r="S22" s="168">
        <v>7.35</v>
      </c>
    </row>
    <row r="23" spans="1:19" x14ac:dyDescent="0.2">
      <c r="A23" s="108">
        <v>36</v>
      </c>
      <c r="B23" s="108" t="s">
        <v>40</v>
      </c>
      <c r="C23" s="108" t="str">
        <f t="shared" si="0"/>
        <v>36-M</v>
      </c>
      <c r="D23" s="167">
        <v>2.17</v>
      </c>
      <c r="E23" s="167">
        <v>2.4500000000000002</v>
      </c>
      <c r="F23" s="167">
        <v>2.75</v>
      </c>
      <c r="G23" s="167">
        <v>3.05</v>
      </c>
      <c r="H23" s="167">
        <v>3.36</v>
      </c>
      <c r="I23" s="167">
        <v>3.68</v>
      </c>
      <c r="J23" s="167">
        <v>4.01</v>
      </c>
      <c r="K23" s="167">
        <v>4.3600000000000003</v>
      </c>
      <c r="L23" s="167">
        <v>4.7300000000000004</v>
      </c>
      <c r="M23" s="167">
        <v>5.1100000000000003</v>
      </c>
      <c r="N23" s="167">
        <v>5.51</v>
      </c>
      <c r="O23" s="167">
        <v>5.93</v>
      </c>
      <c r="P23" s="167">
        <v>6.37</v>
      </c>
      <c r="Q23" s="167">
        <v>6.83</v>
      </c>
      <c r="R23" s="167">
        <v>7.32</v>
      </c>
      <c r="S23" s="167">
        <v>7.83</v>
      </c>
    </row>
    <row r="24" spans="1:19" x14ac:dyDescent="0.2">
      <c r="A24" s="108">
        <v>37</v>
      </c>
      <c r="B24" s="108" t="s">
        <v>40</v>
      </c>
      <c r="C24" s="108" t="str">
        <f t="shared" si="0"/>
        <v>37-M</v>
      </c>
      <c r="D24" s="167">
        <v>2.29</v>
      </c>
      <c r="E24" s="167">
        <v>2.59</v>
      </c>
      <c r="F24" s="167">
        <v>2.9</v>
      </c>
      <c r="G24" s="167">
        <v>3.21</v>
      </c>
      <c r="H24" s="167">
        <v>3.54</v>
      </c>
      <c r="I24" s="167">
        <v>3.89</v>
      </c>
      <c r="J24" s="167">
        <v>4.25</v>
      </c>
      <c r="K24" s="167">
        <v>4.62</v>
      </c>
      <c r="L24" s="167">
        <v>5.01</v>
      </c>
      <c r="M24" s="167">
        <v>5.42</v>
      </c>
      <c r="N24" s="167">
        <v>5.85</v>
      </c>
      <c r="O24" s="167">
        <v>6.3</v>
      </c>
      <c r="P24" s="167">
        <v>6.78</v>
      </c>
      <c r="Q24" s="167">
        <v>7.28</v>
      </c>
      <c r="R24" s="167">
        <v>7.81</v>
      </c>
      <c r="S24" s="167">
        <v>8.3800000000000008</v>
      </c>
    </row>
    <row r="25" spans="1:19" x14ac:dyDescent="0.2">
      <c r="A25" s="108">
        <v>38</v>
      </c>
      <c r="B25" s="108" t="s">
        <v>40</v>
      </c>
      <c r="C25" s="108" t="str">
        <f t="shared" si="0"/>
        <v>38-M</v>
      </c>
      <c r="D25" s="167">
        <v>2.42</v>
      </c>
      <c r="E25" s="167">
        <v>2.73</v>
      </c>
      <c r="F25" s="167">
        <v>3.06</v>
      </c>
      <c r="G25" s="167">
        <v>3.4</v>
      </c>
      <c r="H25" s="167">
        <v>3.75</v>
      </c>
      <c r="I25" s="167">
        <v>4.12</v>
      </c>
      <c r="J25" s="167">
        <v>4.5</v>
      </c>
      <c r="K25" s="167">
        <v>4.9000000000000004</v>
      </c>
      <c r="L25" s="167">
        <v>5.33</v>
      </c>
      <c r="M25" s="167">
        <v>5.77</v>
      </c>
      <c r="N25" s="167">
        <v>6.23</v>
      </c>
      <c r="O25" s="167">
        <v>6.72</v>
      </c>
      <c r="P25" s="167">
        <v>7.24</v>
      </c>
      <c r="Q25" s="167">
        <v>7.79</v>
      </c>
      <c r="R25" s="167">
        <v>8.36</v>
      </c>
      <c r="S25" s="167">
        <v>8.98</v>
      </c>
    </row>
    <row r="26" spans="1:19" x14ac:dyDescent="0.2">
      <c r="A26" s="108">
        <v>39</v>
      </c>
      <c r="B26" s="108" t="s">
        <v>40</v>
      </c>
      <c r="C26" s="108" t="str">
        <f t="shared" si="0"/>
        <v>39-M</v>
      </c>
      <c r="D26" s="167">
        <v>2.56</v>
      </c>
      <c r="E26" s="167">
        <v>2.89</v>
      </c>
      <c r="F26" s="167">
        <v>3.24</v>
      </c>
      <c r="G26" s="167">
        <v>3.6</v>
      </c>
      <c r="H26" s="167">
        <v>3.98</v>
      </c>
      <c r="I26" s="167">
        <v>4.37</v>
      </c>
      <c r="J26" s="167">
        <v>4.78</v>
      </c>
      <c r="K26" s="167">
        <v>5.22</v>
      </c>
      <c r="L26" s="167">
        <v>5.67</v>
      </c>
      <c r="M26" s="167">
        <v>6.15</v>
      </c>
      <c r="N26" s="167">
        <v>6.65</v>
      </c>
      <c r="O26" s="167">
        <v>7.19</v>
      </c>
      <c r="P26" s="167">
        <v>7.75</v>
      </c>
      <c r="Q26" s="167">
        <v>8.34</v>
      </c>
      <c r="R26" s="167">
        <v>8.98</v>
      </c>
      <c r="S26" s="167">
        <v>9.65</v>
      </c>
    </row>
    <row r="27" spans="1:19" x14ac:dyDescent="0.2">
      <c r="A27" s="109">
        <v>40</v>
      </c>
      <c r="B27" s="109" t="s">
        <v>40</v>
      </c>
      <c r="C27" s="109" t="str">
        <f t="shared" si="0"/>
        <v>40-M</v>
      </c>
      <c r="D27" s="168">
        <v>2.71</v>
      </c>
      <c r="E27" s="168">
        <v>3.06</v>
      </c>
      <c r="F27" s="168">
        <v>3.43</v>
      </c>
      <c r="G27" s="168">
        <v>3.82</v>
      </c>
      <c r="H27" s="168">
        <v>4.2300000000000004</v>
      </c>
      <c r="I27" s="168">
        <v>4.6500000000000004</v>
      </c>
      <c r="J27" s="168">
        <v>5.09</v>
      </c>
      <c r="K27" s="168">
        <v>5.56</v>
      </c>
      <c r="L27" s="168">
        <v>6.05</v>
      </c>
      <c r="M27" s="168">
        <v>6.57</v>
      </c>
      <c r="N27" s="168">
        <v>7.12</v>
      </c>
      <c r="O27" s="168">
        <v>7.7</v>
      </c>
      <c r="P27" s="168">
        <v>8.31</v>
      </c>
      <c r="Q27" s="168">
        <v>8.9600000000000009</v>
      </c>
      <c r="R27" s="168">
        <v>9.66</v>
      </c>
      <c r="S27" s="168">
        <v>10.39</v>
      </c>
    </row>
    <row r="28" spans="1:19" x14ac:dyDescent="0.2">
      <c r="A28" s="108">
        <v>41</v>
      </c>
      <c r="B28" s="108" t="s">
        <v>40</v>
      </c>
      <c r="C28" s="108" t="str">
        <f t="shared" si="0"/>
        <v>41-M</v>
      </c>
      <c r="D28" s="167">
        <v>2.87</v>
      </c>
      <c r="E28" s="167">
        <v>3.25</v>
      </c>
      <c r="F28" s="167">
        <v>3.65</v>
      </c>
      <c r="G28" s="167">
        <v>4.0599999999999996</v>
      </c>
      <c r="H28" s="167">
        <v>4.5</v>
      </c>
      <c r="I28" s="167">
        <v>4.95</v>
      </c>
      <c r="J28" s="167">
        <v>5.44</v>
      </c>
      <c r="K28" s="167">
        <v>5.94</v>
      </c>
      <c r="L28" s="167">
        <v>6.48</v>
      </c>
      <c r="M28" s="167">
        <v>7.04</v>
      </c>
      <c r="N28" s="167">
        <v>7.64</v>
      </c>
      <c r="O28" s="167">
        <v>8.27</v>
      </c>
      <c r="P28" s="167">
        <v>8.94</v>
      </c>
      <c r="Q28" s="167">
        <v>9.65</v>
      </c>
      <c r="R28" s="167">
        <v>10.41</v>
      </c>
      <c r="S28" s="167">
        <v>0</v>
      </c>
    </row>
    <row r="29" spans="1:19" x14ac:dyDescent="0.2">
      <c r="A29" s="108">
        <v>42</v>
      </c>
      <c r="B29" s="108" t="s">
        <v>40</v>
      </c>
      <c r="C29" s="108" t="str">
        <f t="shared" si="0"/>
        <v>42-M</v>
      </c>
      <c r="D29" s="167">
        <v>3.05</v>
      </c>
      <c r="E29" s="167">
        <v>3.46</v>
      </c>
      <c r="F29" s="167">
        <v>3.88</v>
      </c>
      <c r="G29" s="167">
        <v>4.33</v>
      </c>
      <c r="H29" s="167">
        <v>4.8</v>
      </c>
      <c r="I29" s="167">
        <v>5.3</v>
      </c>
      <c r="J29" s="167">
        <v>5.82</v>
      </c>
      <c r="K29" s="167">
        <v>6.37</v>
      </c>
      <c r="L29" s="167">
        <v>6.95</v>
      </c>
      <c r="M29" s="167">
        <v>7.56</v>
      </c>
      <c r="N29" s="167">
        <v>8.2100000000000009</v>
      </c>
      <c r="O29" s="167">
        <v>8.91</v>
      </c>
      <c r="P29" s="167">
        <v>9.64</v>
      </c>
      <c r="Q29" s="167">
        <v>10.42</v>
      </c>
      <c r="R29" s="167">
        <v>0</v>
      </c>
      <c r="S29" s="167">
        <v>0</v>
      </c>
    </row>
    <row r="30" spans="1:19" x14ac:dyDescent="0.2">
      <c r="A30" s="108">
        <v>43</v>
      </c>
      <c r="B30" s="108" t="s">
        <v>40</v>
      </c>
      <c r="C30" s="108" t="str">
        <f t="shared" si="0"/>
        <v>43-M</v>
      </c>
      <c r="D30" s="167">
        <v>3.24</v>
      </c>
      <c r="E30" s="167">
        <v>3.68</v>
      </c>
      <c r="F30" s="167">
        <v>4.1399999999999997</v>
      </c>
      <c r="G30" s="167">
        <v>4.63</v>
      </c>
      <c r="H30" s="167">
        <v>5.13</v>
      </c>
      <c r="I30" s="167">
        <v>5.67</v>
      </c>
      <c r="J30" s="167">
        <v>6.24</v>
      </c>
      <c r="K30" s="167">
        <v>6.84</v>
      </c>
      <c r="L30" s="167">
        <v>7.47</v>
      </c>
      <c r="M30" s="167">
        <v>8.14</v>
      </c>
      <c r="N30" s="167">
        <v>8.86</v>
      </c>
      <c r="O30" s="167">
        <v>9.6199999999999992</v>
      </c>
      <c r="P30" s="167">
        <v>10.42</v>
      </c>
      <c r="Q30" s="167">
        <v>0</v>
      </c>
      <c r="R30" s="167">
        <v>0</v>
      </c>
      <c r="S30" s="167">
        <v>0</v>
      </c>
    </row>
    <row r="31" spans="1:19" x14ac:dyDescent="0.2">
      <c r="A31" s="108">
        <v>44</v>
      </c>
      <c r="B31" s="108" t="s">
        <v>40</v>
      </c>
      <c r="C31" s="108" t="str">
        <f t="shared" si="0"/>
        <v>44-M</v>
      </c>
      <c r="D31" s="167">
        <v>3.46</v>
      </c>
      <c r="E31" s="167">
        <v>3.93</v>
      </c>
      <c r="F31" s="167">
        <v>4.43</v>
      </c>
      <c r="G31" s="167">
        <v>4.95</v>
      </c>
      <c r="H31" s="167">
        <v>5.5</v>
      </c>
      <c r="I31" s="167">
        <v>6.09</v>
      </c>
      <c r="J31" s="167">
        <v>6.7</v>
      </c>
      <c r="K31" s="167">
        <v>7.36</v>
      </c>
      <c r="L31" s="167">
        <v>8.0500000000000007</v>
      </c>
      <c r="M31" s="167">
        <v>8.7899999999999991</v>
      </c>
      <c r="N31" s="167">
        <v>9.57</v>
      </c>
      <c r="O31" s="167">
        <v>10.41</v>
      </c>
      <c r="P31" s="167">
        <v>0</v>
      </c>
      <c r="Q31" s="167">
        <v>0</v>
      </c>
      <c r="R31" s="167">
        <v>0</v>
      </c>
      <c r="S31" s="167">
        <v>0</v>
      </c>
    </row>
    <row r="32" spans="1:19" x14ac:dyDescent="0.2">
      <c r="A32" s="109">
        <v>45</v>
      </c>
      <c r="B32" s="109" t="s">
        <v>40</v>
      </c>
      <c r="C32" s="109" t="str">
        <f t="shared" si="0"/>
        <v>45-M</v>
      </c>
      <c r="D32" s="168">
        <v>3.69</v>
      </c>
      <c r="E32" s="168">
        <v>4.2</v>
      </c>
      <c r="F32" s="168">
        <v>4.74</v>
      </c>
      <c r="G32" s="168">
        <v>5.31</v>
      </c>
      <c r="H32" s="168">
        <v>5.91</v>
      </c>
      <c r="I32" s="168">
        <v>6.54</v>
      </c>
      <c r="J32" s="168">
        <v>7.22</v>
      </c>
      <c r="K32" s="168">
        <v>7.93</v>
      </c>
      <c r="L32" s="168">
        <v>8.6999999999999993</v>
      </c>
      <c r="M32" s="168">
        <v>9.51</v>
      </c>
      <c r="N32" s="168">
        <v>10.37</v>
      </c>
      <c r="O32" s="168">
        <v>0</v>
      </c>
      <c r="P32" s="168">
        <v>0</v>
      </c>
      <c r="Q32" s="168">
        <v>0</v>
      </c>
      <c r="R32" s="168">
        <v>0</v>
      </c>
      <c r="S32" s="168">
        <v>0</v>
      </c>
    </row>
    <row r="33" spans="1:19" x14ac:dyDescent="0.2">
      <c r="A33" s="108">
        <v>46</v>
      </c>
      <c r="B33" s="108" t="s">
        <v>40</v>
      </c>
      <c r="C33" s="108" t="str">
        <f t="shared" si="0"/>
        <v>46-M</v>
      </c>
      <c r="D33" s="167">
        <v>3.94</v>
      </c>
      <c r="E33" s="167">
        <v>4.5</v>
      </c>
      <c r="F33" s="167">
        <v>5.08</v>
      </c>
      <c r="G33" s="167">
        <v>5.7</v>
      </c>
      <c r="H33" s="167">
        <v>6.36</v>
      </c>
      <c r="I33" s="167">
        <v>7.05</v>
      </c>
      <c r="J33" s="167">
        <v>7.79</v>
      </c>
      <c r="K33" s="167">
        <v>8.58</v>
      </c>
      <c r="L33" s="167">
        <v>9.42</v>
      </c>
      <c r="M33" s="167">
        <v>10.31</v>
      </c>
      <c r="N33" s="167">
        <v>0</v>
      </c>
      <c r="O33" s="167">
        <v>0</v>
      </c>
      <c r="P33" s="167">
        <v>0</v>
      </c>
      <c r="Q33" s="167">
        <v>0</v>
      </c>
      <c r="R33" s="167">
        <v>0</v>
      </c>
      <c r="S33" s="167">
        <v>0</v>
      </c>
    </row>
    <row r="34" spans="1:19" x14ac:dyDescent="0.2">
      <c r="A34" s="108">
        <v>47</v>
      </c>
      <c r="B34" s="108" t="s">
        <v>40</v>
      </c>
      <c r="C34" s="108" t="str">
        <f t="shared" si="0"/>
        <v>47-M</v>
      </c>
      <c r="D34" s="167">
        <v>4.25</v>
      </c>
      <c r="E34" s="167">
        <v>4.8600000000000003</v>
      </c>
      <c r="F34" s="167">
        <v>5.5</v>
      </c>
      <c r="G34" s="167">
        <v>6.18</v>
      </c>
      <c r="H34" s="167">
        <v>6.9</v>
      </c>
      <c r="I34" s="167">
        <v>7.66</v>
      </c>
      <c r="J34" s="167">
        <v>8.4700000000000006</v>
      </c>
      <c r="K34" s="167">
        <v>9.34</v>
      </c>
      <c r="L34" s="167">
        <v>10.26</v>
      </c>
      <c r="M34" s="167">
        <v>0</v>
      </c>
      <c r="N34" s="167">
        <v>0</v>
      </c>
      <c r="O34" s="167">
        <v>0</v>
      </c>
      <c r="P34" s="167">
        <v>0</v>
      </c>
      <c r="Q34" s="167">
        <v>0</v>
      </c>
      <c r="R34" s="167">
        <v>0</v>
      </c>
      <c r="S34" s="167">
        <v>0</v>
      </c>
    </row>
    <row r="35" spans="1:19" x14ac:dyDescent="0.2">
      <c r="A35" s="108">
        <v>48</v>
      </c>
      <c r="B35" s="108" t="s">
        <v>40</v>
      </c>
      <c r="C35" s="108" t="str">
        <f t="shared" si="0"/>
        <v>48-M</v>
      </c>
      <c r="D35" s="167">
        <v>4.6100000000000003</v>
      </c>
      <c r="E35" s="167">
        <v>5.27</v>
      </c>
      <c r="F35" s="167">
        <v>5.97</v>
      </c>
      <c r="G35" s="167">
        <v>6.71</v>
      </c>
      <c r="H35" s="167">
        <v>7.5</v>
      </c>
      <c r="I35" s="167">
        <v>8.34</v>
      </c>
      <c r="J35" s="167">
        <v>9.23</v>
      </c>
      <c r="K35" s="167">
        <v>10.19</v>
      </c>
      <c r="L35" s="167">
        <v>0</v>
      </c>
      <c r="M35" s="167">
        <v>0</v>
      </c>
      <c r="N35" s="167">
        <v>0</v>
      </c>
      <c r="O35" s="167">
        <v>0</v>
      </c>
      <c r="P35" s="167">
        <v>0</v>
      </c>
      <c r="Q35" s="167">
        <v>0</v>
      </c>
      <c r="R35" s="167">
        <v>0</v>
      </c>
      <c r="S35" s="167">
        <v>0</v>
      </c>
    </row>
    <row r="36" spans="1:19" x14ac:dyDescent="0.2">
      <c r="A36" s="108">
        <v>49</v>
      </c>
      <c r="B36" s="108" t="s">
        <v>40</v>
      </c>
      <c r="C36" s="108" t="str">
        <f t="shared" si="0"/>
        <v>49-M</v>
      </c>
      <c r="D36" s="167">
        <v>5</v>
      </c>
      <c r="E36" s="167">
        <v>5.72</v>
      </c>
      <c r="F36" s="167">
        <v>6.49</v>
      </c>
      <c r="G36" s="167">
        <v>7.3</v>
      </c>
      <c r="H36" s="167">
        <v>8.17</v>
      </c>
      <c r="I36" s="167">
        <v>9.1</v>
      </c>
      <c r="J36" s="167">
        <v>10.09</v>
      </c>
      <c r="K36" s="167">
        <v>0</v>
      </c>
      <c r="L36" s="167">
        <v>0</v>
      </c>
      <c r="M36" s="167">
        <v>0</v>
      </c>
      <c r="N36" s="167">
        <v>0</v>
      </c>
      <c r="O36" s="167">
        <v>0</v>
      </c>
      <c r="P36" s="167">
        <v>0</v>
      </c>
      <c r="Q36" s="167">
        <v>0</v>
      </c>
      <c r="R36" s="167">
        <v>0</v>
      </c>
      <c r="S36" s="167">
        <v>0</v>
      </c>
    </row>
    <row r="37" spans="1:19" x14ac:dyDescent="0.2">
      <c r="A37" s="108">
        <v>50</v>
      </c>
      <c r="B37" s="108" t="s">
        <v>40</v>
      </c>
      <c r="C37" s="108" t="str">
        <f t="shared" ref="C37:C42" si="1">A37&amp;"-"&amp;LEFT(B37,1)</f>
        <v>50-M</v>
      </c>
      <c r="D37" s="167">
        <v>5.44</v>
      </c>
      <c r="E37" s="167">
        <v>6.23</v>
      </c>
      <c r="F37" s="167">
        <v>7.07</v>
      </c>
      <c r="G37" s="167">
        <v>7.97</v>
      </c>
      <c r="H37" s="167">
        <v>8.93</v>
      </c>
      <c r="I37" s="167">
        <v>9.9499999999999993</v>
      </c>
      <c r="J37" s="167">
        <v>0</v>
      </c>
      <c r="K37" s="167">
        <v>0</v>
      </c>
      <c r="L37" s="167">
        <v>0</v>
      </c>
      <c r="M37" s="167">
        <v>0</v>
      </c>
      <c r="N37" s="167">
        <v>0</v>
      </c>
      <c r="O37" s="167">
        <v>0</v>
      </c>
      <c r="P37" s="167">
        <v>0</v>
      </c>
      <c r="Q37" s="167">
        <v>0</v>
      </c>
      <c r="R37" s="167">
        <v>0</v>
      </c>
      <c r="S37" s="167">
        <v>0</v>
      </c>
    </row>
    <row r="38" spans="1:19" x14ac:dyDescent="0.2">
      <c r="A38" s="108">
        <v>51</v>
      </c>
      <c r="B38" s="108" t="s">
        <v>40</v>
      </c>
      <c r="C38" s="108" t="str">
        <f t="shared" si="1"/>
        <v>51-M</v>
      </c>
      <c r="D38" s="167">
        <v>5.93</v>
      </c>
      <c r="E38" s="167">
        <v>6.8</v>
      </c>
      <c r="F38" s="167">
        <v>7.73</v>
      </c>
      <c r="G38" s="167">
        <v>8.73</v>
      </c>
      <c r="H38" s="167">
        <v>9.7799999999999994</v>
      </c>
      <c r="I38" s="167">
        <v>0</v>
      </c>
      <c r="J38" s="167">
        <v>0</v>
      </c>
      <c r="K38" s="167">
        <v>0</v>
      </c>
      <c r="L38" s="167">
        <v>0</v>
      </c>
      <c r="M38" s="167">
        <v>0</v>
      </c>
      <c r="N38" s="167">
        <v>0</v>
      </c>
      <c r="O38" s="167">
        <v>0</v>
      </c>
      <c r="P38" s="167">
        <v>0</v>
      </c>
      <c r="Q38" s="167">
        <v>0</v>
      </c>
      <c r="R38" s="167">
        <v>0</v>
      </c>
      <c r="S38" s="167">
        <v>0</v>
      </c>
    </row>
    <row r="39" spans="1:19" x14ac:dyDescent="0.2">
      <c r="A39" s="108">
        <v>52</v>
      </c>
      <c r="B39" s="108" t="s">
        <v>40</v>
      </c>
      <c r="C39" s="108" t="str">
        <f t="shared" si="1"/>
        <v>52-M</v>
      </c>
      <c r="D39" s="167">
        <v>6.48</v>
      </c>
      <c r="E39" s="167">
        <v>7.45</v>
      </c>
      <c r="F39" s="167">
        <v>8.48</v>
      </c>
      <c r="G39" s="167">
        <v>9.57</v>
      </c>
      <c r="H39" s="167">
        <v>0</v>
      </c>
      <c r="I39" s="167">
        <v>0</v>
      </c>
      <c r="J39" s="167">
        <v>0</v>
      </c>
      <c r="K39" s="167">
        <v>0</v>
      </c>
      <c r="L39" s="167">
        <v>0</v>
      </c>
      <c r="M39" s="167">
        <v>0</v>
      </c>
      <c r="N39" s="167">
        <v>0</v>
      </c>
      <c r="O39" s="167">
        <v>0</v>
      </c>
      <c r="P39" s="167">
        <v>0</v>
      </c>
      <c r="Q39" s="167">
        <v>0</v>
      </c>
      <c r="R39" s="167">
        <v>0</v>
      </c>
      <c r="S39" s="167">
        <v>0</v>
      </c>
    </row>
    <row r="40" spans="1:19" x14ac:dyDescent="0.2">
      <c r="A40" s="108">
        <v>53</v>
      </c>
      <c r="B40" s="108" t="s">
        <v>40</v>
      </c>
      <c r="C40" s="108" t="str">
        <f t="shared" si="1"/>
        <v>53-M</v>
      </c>
      <c r="D40" s="167">
        <v>7.11</v>
      </c>
      <c r="E40" s="167">
        <v>8.17</v>
      </c>
      <c r="F40" s="167">
        <v>9.31</v>
      </c>
      <c r="G40" s="167">
        <v>0</v>
      </c>
      <c r="H40" s="167">
        <v>0</v>
      </c>
      <c r="I40" s="167">
        <v>0</v>
      </c>
      <c r="J40" s="167">
        <v>0</v>
      </c>
      <c r="K40" s="167">
        <v>0</v>
      </c>
      <c r="L40" s="167">
        <v>0</v>
      </c>
      <c r="M40" s="167">
        <v>0</v>
      </c>
      <c r="N40" s="167">
        <v>0</v>
      </c>
      <c r="O40" s="167">
        <v>0</v>
      </c>
      <c r="P40" s="167">
        <v>0</v>
      </c>
      <c r="Q40" s="167">
        <v>0</v>
      </c>
      <c r="R40" s="167">
        <v>0</v>
      </c>
      <c r="S40" s="167">
        <v>0</v>
      </c>
    </row>
    <row r="41" spans="1:19" x14ac:dyDescent="0.2">
      <c r="A41" s="108">
        <v>54</v>
      </c>
      <c r="B41" s="108" t="s">
        <v>40</v>
      </c>
      <c r="C41" s="108" t="str">
        <f t="shared" si="1"/>
        <v>54-M</v>
      </c>
      <c r="D41" s="167">
        <v>7.81</v>
      </c>
      <c r="E41" s="167">
        <v>8.99</v>
      </c>
      <c r="F41" s="167">
        <v>0</v>
      </c>
      <c r="G41" s="167">
        <v>0</v>
      </c>
      <c r="H41" s="167">
        <v>0</v>
      </c>
      <c r="I41" s="167">
        <v>0</v>
      </c>
      <c r="J41" s="167">
        <v>0</v>
      </c>
      <c r="K41" s="167">
        <v>0</v>
      </c>
      <c r="L41" s="167">
        <v>0</v>
      </c>
      <c r="M41" s="167">
        <v>0</v>
      </c>
      <c r="N41" s="167">
        <v>0</v>
      </c>
      <c r="O41" s="167">
        <v>0</v>
      </c>
      <c r="P41" s="167">
        <v>0</v>
      </c>
      <c r="Q41" s="167">
        <v>0</v>
      </c>
      <c r="R41" s="167">
        <v>0</v>
      </c>
      <c r="S41" s="167">
        <v>0</v>
      </c>
    </row>
    <row r="42" spans="1:19" x14ac:dyDescent="0.2">
      <c r="A42" s="108">
        <v>55</v>
      </c>
      <c r="B42" s="108" t="s">
        <v>40</v>
      </c>
      <c r="C42" s="108" t="str">
        <f t="shared" si="1"/>
        <v>55-M</v>
      </c>
      <c r="D42" s="168">
        <v>8.61</v>
      </c>
      <c r="E42" s="168"/>
      <c r="F42" s="168"/>
      <c r="G42" s="168"/>
      <c r="H42" s="168"/>
      <c r="I42" s="168"/>
      <c r="J42" s="168"/>
      <c r="K42" s="168"/>
      <c r="L42" s="168"/>
      <c r="M42" s="168"/>
      <c r="N42" s="168"/>
      <c r="O42" s="168"/>
      <c r="P42" s="168"/>
      <c r="Q42" s="168"/>
      <c r="R42" s="168"/>
      <c r="S42" s="168"/>
    </row>
    <row r="43" spans="1:19" x14ac:dyDescent="0.2">
      <c r="A43" s="106">
        <v>20</v>
      </c>
      <c r="B43" s="107" t="s">
        <v>54</v>
      </c>
      <c r="C43" s="107" t="str">
        <f t="shared" si="0"/>
        <v>20-F</v>
      </c>
      <c r="D43" s="166">
        <v>0.51</v>
      </c>
      <c r="E43" s="166">
        <v>0.56999999999999995</v>
      </c>
      <c r="F43" s="166">
        <v>0.62</v>
      </c>
      <c r="G43" s="166">
        <v>0.68</v>
      </c>
      <c r="H43" s="166">
        <v>0.74</v>
      </c>
      <c r="I43" s="166">
        <v>0.8</v>
      </c>
      <c r="J43" s="166">
        <v>0.87</v>
      </c>
      <c r="K43" s="166">
        <v>0.93</v>
      </c>
      <c r="L43" s="166">
        <v>0.99</v>
      </c>
      <c r="M43" s="166">
        <v>1.06</v>
      </c>
      <c r="N43" s="166">
        <v>1.1299999999999999</v>
      </c>
      <c r="O43" s="166">
        <v>1.2</v>
      </c>
      <c r="P43" s="166">
        <v>1.27</v>
      </c>
      <c r="Q43" s="166">
        <v>1.34</v>
      </c>
      <c r="R43" s="166">
        <v>1.41</v>
      </c>
      <c r="S43" s="166">
        <v>1.49</v>
      </c>
    </row>
    <row r="44" spans="1:19" x14ac:dyDescent="0.2">
      <c r="A44" s="108">
        <v>21</v>
      </c>
      <c r="B44" s="108" t="s">
        <v>54</v>
      </c>
      <c r="C44" s="108" t="str">
        <f t="shared" ref="C44:C72" si="2">A44&amp;"-"&amp;LEFT(B44,1)</f>
        <v>21-F</v>
      </c>
      <c r="D44" s="167">
        <v>0.52</v>
      </c>
      <c r="E44" s="167">
        <v>0.57999999999999996</v>
      </c>
      <c r="F44" s="167">
        <v>0.64</v>
      </c>
      <c r="G44" s="167">
        <v>0.7</v>
      </c>
      <c r="H44" s="167">
        <v>0.76</v>
      </c>
      <c r="I44" s="167">
        <v>0.82</v>
      </c>
      <c r="J44" s="167">
        <v>0.89</v>
      </c>
      <c r="K44" s="167">
        <v>0.95</v>
      </c>
      <c r="L44" s="167">
        <v>1.02</v>
      </c>
      <c r="M44" s="167">
        <v>1.0900000000000001</v>
      </c>
      <c r="N44" s="167">
        <v>1.1599999999999999</v>
      </c>
      <c r="O44" s="167">
        <v>1.23</v>
      </c>
      <c r="P44" s="167">
        <v>1.31</v>
      </c>
      <c r="Q44" s="167">
        <v>1.38</v>
      </c>
      <c r="R44" s="167">
        <v>1.46</v>
      </c>
      <c r="S44" s="167">
        <v>1.54</v>
      </c>
    </row>
    <row r="45" spans="1:19" x14ac:dyDescent="0.2">
      <c r="A45" s="108">
        <v>22</v>
      </c>
      <c r="B45" s="108" t="s">
        <v>54</v>
      </c>
      <c r="C45" s="108" t="str">
        <f t="shared" si="2"/>
        <v>22-F</v>
      </c>
      <c r="D45" s="167">
        <v>0.53</v>
      </c>
      <c r="E45" s="167">
        <v>0.59</v>
      </c>
      <c r="F45" s="167">
        <v>0.65</v>
      </c>
      <c r="G45" s="167">
        <v>0.71</v>
      </c>
      <c r="H45" s="167">
        <v>0.78</v>
      </c>
      <c r="I45" s="167">
        <v>0.84</v>
      </c>
      <c r="J45" s="167">
        <v>0.91</v>
      </c>
      <c r="K45" s="167">
        <v>0.98</v>
      </c>
      <c r="L45" s="167">
        <v>1.05</v>
      </c>
      <c r="M45" s="167">
        <v>1.1200000000000001</v>
      </c>
      <c r="N45" s="167">
        <v>1.19</v>
      </c>
      <c r="O45" s="167">
        <v>1.27</v>
      </c>
      <c r="P45" s="167">
        <v>1.35</v>
      </c>
      <c r="Q45" s="167">
        <v>1.42</v>
      </c>
      <c r="R45" s="167">
        <v>1.5</v>
      </c>
      <c r="S45" s="167">
        <v>1.59</v>
      </c>
    </row>
    <row r="46" spans="1:19" x14ac:dyDescent="0.2">
      <c r="A46" s="108">
        <v>23</v>
      </c>
      <c r="B46" s="108" t="s">
        <v>54</v>
      </c>
      <c r="C46" s="108" t="str">
        <f t="shared" si="2"/>
        <v>23-F</v>
      </c>
      <c r="D46" s="167">
        <v>0.54</v>
      </c>
      <c r="E46" s="167">
        <v>0.6</v>
      </c>
      <c r="F46" s="167">
        <v>0.66</v>
      </c>
      <c r="G46" s="167">
        <v>0.73</v>
      </c>
      <c r="H46" s="167">
        <v>0.8</v>
      </c>
      <c r="I46" s="167">
        <v>0.86</v>
      </c>
      <c r="J46" s="167">
        <v>0.93</v>
      </c>
      <c r="K46" s="167">
        <v>1.01</v>
      </c>
      <c r="L46" s="167">
        <v>1.08</v>
      </c>
      <c r="M46" s="167">
        <v>1.1499999999999999</v>
      </c>
      <c r="N46" s="167">
        <v>1.23</v>
      </c>
      <c r="O46" s="167">
        <v>1.31</v>
      </c>
      <c r="P46" s="167">
        <v>1.39</v>
      </c>
      <c r="Q46" s="167">
        <v>1.47</v>
      </c>
      <c r="R46" s="167">
        <v>1.56</v>
      </c>
      <c r="S46" s="167">
        <v>1.64</v>
      </c>
    </row>
    <row r="47" spans="1:19" x14ac:dyDescent="0.2">
      <c r="A47" s="108">
        <v>24</v>
      </c>
      <c r="B47" s="108" t="s">
        <v>54</v>
      </c>
      <c r="C47" s="108" t="str">
        <f t="shared" si="2"/>
        <v>24-F</v>
      </c>
      <c r="D47" s="167">
        <v>0.55000000000000004</v>
      </c>
      <c r="E47" s="167">
        <v>0.61</v>
      </c>
      <c r="F47" s="167">
        <v>0.68</v>
      </c>
      <c r="G47" s="167">
        <v>0.75</v>
      </c>
      <c r="H47" s="167">
        <v>0.82</v>
      </c>
      <c r="I47" s="167">
        <v>0.89</v>
      </c>
      <c r="J47" s="167">
        <v>0.96</v>
      </c>
      <c r="K47" s="167">
        <v>1.04</v>
      </c>
      <c r="L47" s="167">
        <v>1.1100000000000001</v>
      </c>
      <c r="M47" s="167">
        <v>1.19</v>
      </c>
      <c r="N47" s="167">
        <v>1.27</v>
      </c>
      <c r="O47" s="167">
        <v>1.35</v>
      </c>
      <c r="P47" s="167">
        <v>1.44</v>
      </c>
      <c r="Q47" s="167">
        <v>1.52</v>
      </c>
      <c r="R47" s="167">
        <v>1.61</v>
      </c>
      <c r="S47" s="167">
        <v>1.7</v>
      </c>
    </row>
    <row r="48" spans="1:19" x14ac:dyDescent="0.2">
      <c r="A48" s="109">
        <v>25</v>
      </c>
      <c r="B48" s="109" t="s">
        <v>54</v>
      </c>
      <c r="C48" s="109" t="str">
        <f t="shared" si="2"/>
        <v>25-F</v>
      </c>
      <c r="D48" s="168">
        <v>0.56000000000000005</v>
      </c>
      <c r="E48" s="168">
        <v>0.63</v>
      </c>
      <c r="F48" s="168">
        <v>0.7</v>
      </c>
      <c r="G48" s="168">
        <v>0.77</v>
      </c>
      <c r="H48" s="168">
        <v>0.84</v>
      </c>
      <c r="I48" s="168">
        <v>0.92</v>
      </c>
      <c r="J48" s="168">
        <v>0.99</v>
      </c>
      <c r="K48" s="168">
        <v>1.07</v>
      </c>
      <c r="L48" s="168">
        <v>1.1499999999999999</v>
      </c>
      <c r="M48" s="168">
        <v>1.23</v>
      </c>
      <c r="N48" s="168">
        <v>1.31</v>
      </c>
      <c r="O48" s="168">
        <v>1.4</v>
      </c>
      <c r="P48" s="168">
        <v>1.49</v>
      </c>
      <c r="Q48" s="168">
        <v>1.58</v>
      </c>
      <c r="R48" s="168">
        <v>1.67</v>
      </c>
      <c r="S48" s="168">
        <v>1.77</v>
      </c>
    </row>
    <row r="49" spans="1:19" x14ac:dyDescent="0.2">
      <c r="A49" s="108">
        <v>26</v>
      </c>
      <c r="B49" s="108" t="s">
        <v>54</v>
      </c>
      <c r="C49" s="108" t="str">
        <f t="shared" si="2"/>
        <v>26-F</v>
      </c>
      <c r="D49" s="167">
        <v>0.57999999999999996</v>
      </c>
      <c r="E49" s="167">
        <v>0.65</v>
      </c>
      <c r="F49" s="167">
        <v>0.72</v>
      </c>
      <c r="G49" s="167">
        <v>0.79</v>
      </c>
      <c r="H49" s="167">
        <v>0.87</v>
      </c>
      <c r="I49" s="167">
        <v>0.95</v>
      </c>
      <c r="J49" s="167">
        <v>1.03</v>
      </c>
      <c r="K49" s="167">
        <v>1.1100000000000001</v>
      </c>
      <c r="L49" s="167">
        <v>1.19</v>
      </c>
      <c r="M49" s="167">
        <v>1.28</v>
      </c>
      <c r="N49" s="167">
        <v>1.36</v>
      </c>
      <c r="O49" s="167">
        <v>1.45</v>
      </c>
      <c r="P49" s="167">
        <v>1.55</v>
      </c>
      <c r="Q49" s="167">
        <v>1.64</v>
      </c>
      <c r="R49" s="167">
        <v>1.74</v>
      </c>
      <c r="S49" s="167">
        <v>1.84</v>
      </c>
    </row>
    <row r="50" spans="1:19" x14ac:dyDescent="0.2">
      <c r="A50" s="108">
        <v>27</v>
      </c>
      <c r="B50" s="108" t="s">
        <v>54</v>
      </c>
      <c r="C50" s="108" t="str">
        <f t="shared" si="2"/>
        <v>27-F</v>
      </c>
      <c r="D50" s="167">
        <v>0.59</v>
      </c>
      <c r="E50" s="167">
        <v>0.67</v>
      </c>
      <c r="F50" s="167">
        <v>0.74</v>
      </c>
      <c r="G50" s="167">
        <v>0.82</v>
      </c>
      <c r="H50" s="167">
        <v>0.9</v>
      </c>
      <c r="I50" s="167">
        <v>0.98</v>
      </c>
      <c r="J50" s="167">
        <v>1.06</v>
      </c>
      <c r="K50" s="167">
        <v>1.1499999999999999</v>
      </c>
      <c r="L50" s="167">
        <v>1.24</v>
      </c>
      <c r="M50" s="167">
        <v>1.33</v>
      </c>
      <c r="N50" s="167">
        <v>1.42</v>
      </c>
      <c r="O50" s="167">
        <v>1.51</v>
      </c>
      <c r="P50" s="167">
        <v>1.61</v>
      </c>
      <c r="Q50" s="167">
        <v>1.71</v>
      </c>
      <c r="R50" s="167">
        <v>1.82</v>
      </c>
      <c r="S50" s="167">
        <v>1.93</v>
      </c>
    </row>
    <row r="51" spans="1:19" x14ac:dyDescent="0.2">
      <c r="A51" s="108">
        <v>28</v>
      </c>
      <c r="B51" s="108" t="s">
        <v>54</v>
      </c>
      <c r="C51" s="108" t="str">
        <f t="shared" si="2"/>
        <v>28-F</v>
      </c>
      <c r="D51" s="167">
        <v>0.62</v>
      </c>
      <c r="E51" s="167">
        <v>0.69</v>
      </c>
      <c r="F51" s="167">
        <v>0.77</v>
      </c>
      <c r="G51" s="167">
        <v>0.85</v>
      </c>
      <c r="H51" s="167">
        <v>0.94</v>
      </c>
      <c r="I51" s="167">
        <v>1.02</v>
      </c>
      <c r="J51" s="167">
        <v>1.1100000000000001</v>
      </c>
      <c r="K51" s="167">
        <v>1.2</v>
      </c>
      <c r="L51" s="167">
        <v>1.29</v>
      </c>
      <c r="M51" s="167">
        <v>1.38</v>
      </c>
      <c r="N51" s="167">
        <v>1.48</v>
      </c>
      <c r="O51" s="167">
        <v>1.58</v>
      </c>
      <c r="P51" s="167">
        <v>1.68</v>
      </c>
      <c r="Q51" s="167">
        <v>1.79</v>
      </c>
      <c r="R51" s="167">
        <v>1.9</v>
      </c>
      <c r="S51" s="167">
        <v>2.02</v>
      </c>
    </row>
    <row r="52" spans="1:19" x14ac:dyDescent="0.2">
      <c r="A52" s="108">
        <v>29</v>
      </c>
      <c r="B52" s="108" t="s">
        <v>54</v>
      </c>
      <c r="C52" s="108" t="str">
        <f t="shared" si="2"/>
        <v>29-F</v>
      </c>
      <c r="D52" s="167">
        <v>0.64</v>
      </c>
      <c r="E52" s="167">
        <v>0.72</v>
      </c>
      <c r="F52" s="167">
        <v>0.8</v>
      </c>
      <c r="G52" s="167">
        <v>0.89</v>
      </c>
      <c r="H52" s="167">
        <v>0.98</v>
      </c>
      <c r="I52" s="167">
        <v>1.06</v>
      </c>
      <c r="J52" s="167">
        <v>1.1499999999999999</v>
      </c>
      <c r="K52" s="167">
        <v>1.25</v>
      </c>
      <c r="L52" s="167">
        <v>1.34</v>
      </c>
      <c r="M52" s="167">
        <v>1.44</v>
      </c>
      <c r="N52" s="167">
        <v>1.55</v>
      </c>
      <c r="O52" s="167">
        <v>1.65</v>
      </c>
      <c r="P52" s="167">
        <v>1.76</v>
      </c>
      <c r="Q52" s="167">
        <v>1.88</v>
      </c>
      <c r="R52" s="167">
        <v>2</v>
      </c>
      <c r="S52" s="167">
        <v>2.13</v>
      </c>
    </row>
    <row r="53" spans="1:19" x14ac:dyDescent="0.2">
      <c r="A53" s="109">
        <v>30</v>
      </c>
      <c r="B53" s="109" t="s">
        <v>54</v>
      </c>
      <c r="C53" s="109" t="str">
        <f t="shared" si="2"/>
        <v>30-F</v>
      </c>
      <c r="D53" s="168">
        <v>0.67</v>
      </c>
      <c r="E53" s="168">
        <v>0.75</v>
      </c>
      <c r="F53" s="168">
        <v>0.84</v>
      </c>
      <c r="G53" s="168">
        <v>0.93</v>
      </c>
      <c r="H53" s="168">
        <v>1.02</v>
      </c>
      <c r="I53" s="168">
        <v>1.1100000000000001</v>
      </c>
      <c r="J53" s="168">
        <v>1.21</v>
      </c>
      <c r="K53" s="168">
        <v>1.31</v>
      </c>
      <c r="L53" s="168">
        <v>1.41</v>
      </c>
      <c r="M53" s="168">
        <v>1.51</v>
      </c>
      <c r="N53" s="168">
        <v>1.62</v>
      </c>
      <c r="O53" s="168">
        <v>1.73</v>
      </c>
      <c r="P53" s="168">
        <v>1.85</v>
      </c>
      <c r="Q53" s="168">
        <v>1.98</v>
      </c>
      <c r="R53" s="168">
        <v>2.11</v>
      </c>
      <c r="S53" s="168">
        <v>2.25</v>
      </c>
    </row>
    <row r="54" spans="1:19" x14ac:dyDescent="0.2">
      <c r="A54" s="108">
        <v>31</v>
      </c>
      <c r="B54" s="108" t="s">
        <v>54</v>
      </c>
      <c r="C54" s="108" t="str">
        <f t="shared" si="2"/>
        <v>31-F</v>
      </c>
      <c r="D54" s="167">
        <v>0.7</v>
      </c>
      <c r="E54" s="167">
        <v>0.79</v>
      </c>
      <c r="F54" s="167">
        <v>0.88</v>
      </c>
      <c r="G54" s="167">
        <v>0.97</v>
      </c>
      <c r="H54" s="167">
        <v>1.07</v>
      </c>
      <c r="I54" s="167">
        <v>1.1599999999999999</v>
      </c>
      <c r="J54" s="167">
        <v>1.26</v>
      </c>
      <c r="K54" s="167">
        <v>1.37</v>
      </c>
      <c r="L54" s="167">
        <v>1.48</v>
      </c>
      <c r="M54" s="167">
        <v>1.59</v>
      </c>
      <c r="N54" s="167">
        <v>1.7</v>
      </c>
      <c r="O54" s="167">
        <v>1.83</v>
      </c>
      <c r="P54" s="167">
        <v>1.95</v>
      </c>
      <c r="Q54" s="167">
        <v>2.09</v>
      </c>
      <c r="R54" s="167">
        <v>2.23</v>
      </c>
      <c r="S54" s="167">
        <v>2.39</v>
      </c>
    </row>
    <row r="55" spans="1:19" x14ac:dyDescent="0.2">
      <c r="A55" s="108">
        <v>32</v>
      </c>
      <c r="B55" s="108" t="s">
        <v>54</v>
      </c>
      <c r="C55" s="108" t="str">
        <f t="shared" si="2"/>
        <v>32-F</v>
      </c>
      <c r="D55" s="167">
        <v>0.74</v>
      </c>
      <c r="E55" s="167">
        <v>0.83</v>
      </c>
      <c r="F55" s="167">
        <v>0.92</v>
      </c>
      <c r="G55" s="167">
        <v>1.02</v>
      </c>
      <c r="H55" s="167">
        <v>1.1200000000000001</v>
      </c>
      <c r="I55" s="167">
        <v>1.22</v>
      </c>
      <c r="J55" s="167">
        <v>1.33</v>
      </c>
      <c r="K55" s="167">
        <v>1.44</v>
      </c>
      <c r="L55" s="167">
        <v>1.55</v>
      </c>
      <c r="M55" s="167">
        <v>1.67</v>
      </c>
      <c r="N55" s="167">
        <v>1.8</v>
      </c>
      <c r="O55" s="167">
        <v>1.93</v>
      </c>
      <c r="P55" s="167">
        <v>2.0699999999999998</v>
      </c>
      <c r="Q55" s="167">
        <v>2.21</v>
      </c>
      <c r="R55" s="167">
        <v>2.37</v>
      </c>
      <c r="S55" s="167">
        <v>2.54</v>
      </c>
    </row>
    <row r="56" spans="1:19" x14ac:dyDescent="0.2">
      <c r="A56" s="108">
        <v>33</v>
      </c>
      <c r="B56" s="108" t="s">
        <v>54</v>
      </c>
      <c r="C56" s="108" t="str">
        <f t="shared" si="2"/>
        <v>33-F</v>
      </c>
      <c r="D56" s="167">
        <v>0.77</v>
      </c>
      <c r="E56" s="167">
        <v>0.87</v>
      </c>
      <c r="F56" s="167">
        <v>0.97</v>
      </c>
      <c r="G56" s="167">
        <v>1.07</v>
      </c>
      <c r="H56" s="167">
        <v>1.17</v>
      </c>
      <c r="I56" s="167">
        <v>1.28</v>
      </c>
      <c r="J56" s="167">
        <v>1.39</v>
      </c>
      <c r="K56" s="167">
        <v>1.51</v>
      </c>
      <c r="L56" s="167">
        <v>1.63</v>
      </c>
      <c r="M56" s="167">
        <v>1.76</v>
      </c>
      <c r="N56" s="167">
        <v>1.9</v>
      </c>
      <c r="O56" s="167">
        <v>2.04</v>
      </c>
      <c r="P56" s="167">
        <v>2.19</v>
      </c>
      <c r="Q56" s="167">
        <v>2.35</v>
      </c>
      <c r="R56" s="167">
        <v>2.52</v>
      </c>
      <c r="S56" s="167">
        <v>2.71</v>
      </c>
    </row>
    <row r="57" spans="1:19" x14ac:dyDescent="0.2">
      <c r="A57" s="108">
        <v>34</v>
      </c>
      <c r="B57" s="108" t="s">
        <v>54</v>
      </c>
      <c r="C57" s="108" t="str">
        <f t="shared" si="2"/>
        <v>34-F</v>
      </c>
      <c r="D57" s="167">
        <v>0.81</v>
      </c>
      <c r="E57" s="167">
        <v>0.91</v>
      </c>
      <c r="F57" s="167">
        <v>1.01</v>
      </c>
      <c r="G57" s="167">
        <v>1.1200000000000001</v>
      </c>
      <c r="H57" s="167">
        <v>1.23</v>
      </c>
      <c r="I57" s="167">
        <v>1.35</v>
      </c>
      <c r="J57" s="167">
        <v>1.47</v>
      </c>
      <c r="K57" s="167">
        <v>1.59</v>
      </c>
      <c r="L57" s="167">
        <v>1.72</v>
      </c>
      <c r="M57" s="167">
        <v>1.86</v>
      </c>
      <c r="N57" s="167">
        <v>2.0099999999999998</v>
      </c>
      <c r="O57" s="167">
        <v>2.16</v>
      </c>
      <c r="P57" s="167">
        <v>2.33</v>
      </c>
      <c r="Q57" s="167">
        <v>2.5099999999999998</v>
      </c>
      <c r="R57" s="167">
        <v>2.7</v>
      </c>
      <c r="S57" s="167">
        <v>2.9</v>
      </c>
    </row>
    <row r="58" spans="1:19" x14ac:dyDescent="0.2">
      <c r="A58" s="109">
        <v>35</v>
      </c>
      <c r="B58" s="109" t="s">
        <v>54</v>
      </c>
      <c r="C58" s="109" t="str">
        <f t="shared" si="2"/>
        <v>35-F</v>
      </c>
      <c r="D58" s="168">
        <v>0.85</v>
      </c>
      <c r="E58" s="168">
        <v>0.95</v>
      </c>
      <c r="F58" s="168">
        <v>1.06</v>
      </c>
      <c r="G58" s="168">
        <v>1.18</v>
      </c>
      <c r="H58" s="168">
        <v>1.29</v>
      </c>
      <c r="I58" s="168">
        <v>1.42</v>
      </c>
      <c r="J58" s="168">
        <v>1.54</v>
      </c>
      <c r="K58" s="168">
        <v>1.68</v>
      </c>
      <c r="L58" s="168">
        <v>1.82</v>
      </c>
      <c r="M58" s="168">
        <v>1.97</v>
      </c>
      <c r="N58" s="168">
        <v>2.13</v>
      </c>
      <c r="O58" s="168">
        <v>2.2999999999999998</v>
      </c>
      <c r="P58" s="168">
        <v>2.48</v>
      </c>
      <c r="Q58" s="168">
        <v>2.68</v>
      </c>
      <c r="R58" s="168">
        <v>2.89</v>
      </c>
      <c r="S58" s="168">
        <v>3.12</v>
      </c>
    </row>
    <row r="59" spans="1:19" x14ac:dyDescent="0.2">
      <c r="A59" s="108">
        <v>36</v>
      </c>
      <c r="B59" s="108" t="s">
        <v>54</v>
      </c>
      <c r="C59" s="108" t="str">
        <f t="shared" si="2"/>
        <v>36-F</v>
      </c>
      <c r="D59" s="167">
        <v>0.89</v>
      </c>
      <c r="E59" s="167">
        <v>1</v>
      </c>
      <c r="F59" s="167">
        <v>1.1200000000000001</v>
      </c>
      <c r="G59" s="167">
        <v>1.24</v>
      </c>
      <c r="H59" s="167">
        <v>1.36</v>
      </c>
      <c r="I59" s="167">
        <v>1.49</v>
      </c>
      <c r="J59" s="167">
        <v>1.63</v>
      </c>
      <c r="K59" s="167">
        <v>1.78</v>
      </c>
      <c r="L59" s="167">
        <v>1.93</v>
      </c>
      <c r="M59" s="167">
        <v>2.09</v>
      </c>
      <c r="N59" s="167">
        <v>2.27</v>
      </c>
      <c r="O59" s="167">
        <v>2.46</v>
      </c>
      <c r="P59" s="167">
        <v>2.66</v>
      </c>
      <c r="Q59" s="167">
        <v>2.88</v>
      </c>
      <c r="R59" s="167">
        <v>3.12</v>
      </c>
      <c r="S59" s="167">
        <v>3.37</v>
      </c>
    </row>
    <row r="60" spans="1:19" x14ac:dyDescent="0.2">
      <c r="A60" s="108">
        <v>37</v>
      </c>
      <c r="B60" s="108" t="s">
        <v>54</v>
      </c>
      <c r="C60" s="108" t="str">
        <f t="shared" si="2"/>
        <v>37-F</v>
      </c>
      <c r="D60" s="167">
        <v>0.93</v>
      </c>
      <c r="E60" s="167">
        <v>1.05</v>
      </c>
      <c r="F60" s="167">
        <v>1.17</v>
      </c>
      <c r="G60" s="167">
        <v>1.3</v>
      </c>
      <c r="H60" s="167">
        <v>1.44</v>
      </c>
      <c r="I60" s="167">
        <v>1.58</v>
      </c>
      <c r="J60" s="167">
        <v>1.73</v>
      </c>
      <c r="K60" s="167">
        <v>1.88</v>
      </c>
      <c r="L60" s="167">
        <v>2.0499999999999998</v>
      </c>
      <c r="M60" s="167">
        <v>2.23</v>
      </c>
      <c r="N60" s="167">
        <v>2.4300000000000002</v>
      </c>
      <c r="O60" s="167">
        <v>2.64</v>
      </c>
      <c r="P60" s="167">
        <v>2.86</v>
      </c>
      <c r="Q60" s="167">
        <v>3.11</v>
      </c>
      <c r="R60" s="167">
        <v>3.37</v>
      </c>
      <c r="S60" s="167">
        <v>3.66</v>
      </c>
    </row>
    <row r="61" spans="1:19" x14ac:dyDescent="0.2">
      <c r="A61" s="108">
        <v>38</v>
      </c>
      <c r="B61" s="108" t="s">
        <v>54</v>
      </c>
      <c r="C61" s="108" t="str">
        <f t="shared" si="2"/>
        <v>38-F</v>
      </c>
      <c r="D61" s="167">
        <v>0.98</v>
      </c>
      <c r="E61" s="167">
        <v>1.1000000000000001</v>
      </c>
      <c r="F61" s="167">
        <v>1.23</v>
      </c>
      <c r="G61" s="167">
        <v>1.37</v>
      </c>
      <c r="H61" s="167">
        <v>1.52</v>
      </c>
      <c r="I61" s="167">
        <v>1.67</v>
      </c>
      <c r="J61" s="167">
        <v>1.83</v>
      </c>
      <c r="K61" s="167">
        <v>2.0099999999999998</v>
      </c>
      <c r="L61" s="167">
        <v>2.19</v>
      </c>
      <c r="M61" s="167">
        <v>2.39</v>
      </c>
      <c r="N61" s="167">
        <v>2.61</v>
      </c>
      <c r="O61" s="167">
        <v>2.84</v>
      </c>
      <c r="P61" s="167">
        <v>3.09</v>
      </c>
      <c r="Q61" s="167">
        <v>3.37</v>
      </c>
      <c r="R61" s="167">
        <v>3.66</v>
      </c>
      <c r="S61" s="167">
        <v>3.98</v>
      </c>
    </row>
    <row r="62" spans="1:19" x14ac:dyDescent="0.2">
      <c r="A62" s="108">
        <v>39</v>
      </c>
      <c r="B62" s="108" t="s">
        <v>54</v>
      </c>
      <c r="C62" s="108" t="str">
        <f t="shared" si="2"/>
        <v>39-F</v>
      </c>
      <c r="D62" s="167">
        <v>1.03</v>
      </c>
      <c r="E62" s="167">
        <v>1.1599999999999999</v>
      </c>
      <c r="F62" s="167">
        <v>1.3</v>
      </c>
      <c r="G62" s="167">
        <v>1.45</v>
      </c>
      <c r="H62" s="167">
        <v>1.61</v>
      </c>
      <c r="I62" s="167">
        <v>1.78</v>
      </c>
      <c r="J62" s="167">
        <v>1.96</v>
      </c>
      <c r="K62" s="167">
        <v>2.15</v>
      </c>
      <c r="L62" s="167">
        <v>2.35</v>
      </c>
      <c r="M62" s="167">
        <v>2.58</v>
      </c>
      <c r="N62" s="167">
        <v>2.82</v>
      </c>
      <c r="O62" s="167">
        <v>3.08</v>
      </c>
      <c r="P62" s="167">
        <v>3.36</v>
      </c>
      <c r="Q62" s="167">
        <v>3.66</v>
      </c>
      <c r="R62" s="167">
        <v>3.99</v>
      </c>
      <c r="S62" s="167">
        <v>4.3499999999999996</v>
      </c>
    </row>
    <row r="63" spans="1:19" x14ac:dyDescent="0.2">
      <c r="A63" s="109">
        <v>40</v>
      </c>
      <c r="B63" s="109" t="s">
        <v>54</v>
      </c>
      <c r="C63" s="109" t="str">
        <f t="shared" si="2"/>
        <v>40-F</v>
      </c>
      <c r="D63" s="168">
        <v>1.08</v>
      </c>
      <c r="E63" s="168">
        <v>1.23</v>
      </c>
      <c r="F63" s="168">
        <v>1.38</v>
      </c>
      <c r="G63" s="168">
        <v>1.54</v>
      </c>
      <c r="H63" s="168">
        <v>1.71</v>
      </c>
      <c r="I63" s="168">
        <v>1.9</v>
      </c>
      <c r="J63" s="168">
        <v>2.1</v>
      </c>
      <c r="K63" s="168">
        <v>2.31</v>
      </c>
      <c r="L63" s="168">
        <v>2.54</v>
      </c>
      <c r="M63" s="168">
        <v>2.79</v>
      </c>
      <c r="N63" s="168">
        <v>3.06</v>
      </c>
      <c r="O63" s="168">
        <v>3.35</v>
      </c>
      <c r="P63" s="168">
        <v>3.66</v>
      </c>
      <c r="Q63" s="168">
        <v>4.01</v>
      </c>
      <c r="R63" s="168">
        <v>4.38</v>
      </c>
      <c r="S63" s="168">
        <v>4.78</v>
      </c>
    </row>
    <row r="64" spans="1:19" x14ac:dyDescent="0.2">
      <c r="A64" s="108">
        <v>41</v>
      </c>
      <c r="B64" s="108" t="s">
        <v>54</v>
      </c>
      <c r="C64" s="108" t="str">
        <f t="shared" si="2"/>
        <v>41-F</v>
      </c>
      <c r="D64" s="167">
        <v>1.1399999999999999</v>
      </c>
      <c r="E64" s="167">
        <v>1.3</v>
      </c>
      <c r="F64" s="167">
        <v>1.47</v>
      </c>
      <c r="G64" s="167">
        <v>1.65</v>
      </c>
      <c r="H64" s="167">
        <v>1.84</v>
      </c>
      <c r="I64" s="167">
        <v>2.04</v>
      </c>
      <c r="J64" s="167">
        <v>2.2599999999999998</v>
      </c>
      <c r="K64" s="167">
        <v>2.5</v>
      </c>
      <c r="L64" s="167">
        <v>2.75</v>
      </c>
      <c r="M64" s="167">
        <v>3.03</v>
      </c>
      <c r="N64" s="167">
        <v>3.33</v>
      </c>
      <c r="O64" s="167">
        <v>3.66</v>
      </c>
      <c r="P64" s="167">
        <v>4.01</v>
      </c>
      <c r="Q64" s="167">
        <v>4.4000000000000004</v>
      </c>
      <c r="R64" s="167">
        <v>4.8099999999999996</v>
      </c>
      <c r="S64" s="167">
        <v>0</v>
      </c>
    </row>
    <row r="65" spans="1:19" x14ac:dyDescent="0.2">
      <c r="A65" s="108">
        <v>42</v>
      </c>
      <c r="B65" s="108" t="s">
        <v>54</v>
      </c>
      <c r="C65" s="108" t="str">
        <f t="shared" si="2"/>
        <v>42-F</v>
      </c>
      <c r="D65" s="167">
        <v>1.22</v>
      </c>
      <c r="E65" s="167">
        <v>1.4</v>
      </c>
      <c r="F65" s="167">
        <v>1.58</v>
      </c>
      <c r="G65" s="167">
        <v>1.78</v>
      </c>
      <c r="H65" s="167">
        <v>1.99</v>
      </c>
      <c r="I65" s="167">
        <v>2.21</v>
      </c>
      <c r="J65" s="167">
        <v>2.46</v>
      </c>
      <c r="K65" s="167">
        <v>2.73</v>
      </c>
      <c r="L65" s="167">
        <v>3.01</v>
      </c>
      <c r="M65" s="167">
        <v>3.33</v>
      </c>
      <c r="N65" s="167">
        <v>3.66</v>
      </c>
      <c r="O65" s="167">
        <v>4.03</v>
      </c>
      <c r="P65" s="167">
        <v>4.43</v>
      </c>
      <c r="Q65" s="167">
        <v>4.8600000000000003</v>
      </c>
      <c r="R65" s="167">
        <v>0</v>
      </c>
      <c r="S65" s="167">
        <v>0</v>
      </c>
    </row>
    <row r="66" spans="1:19" x14ac:dyDescent="0.2">
      <c r="A66" s="108">
        <v>43</v>
      </c>
      <c r="B66" s="108" t="s">
        <v>54</v>
      </c>
      <c r="C66" s="108" t="str">
        <f t="shared" si="2"/>
        <v>43-F</v>
      </c>
      <c r="D66" s="167">
        <v>1.32</v>
      </c>
      <c r="E66" s="167">
        <v>1.51</v>
      </c>
      <c r="F66" s="167">
        <v>1.71</v>
      </c>
      <c r="G66" s="167">
        <v>1.93</v>
      </c>
      <c r="H66" s="167">
        <v>2.16</v>
      </c>
      <c r="I66" s="167">
        <v>2.42</v>
      </c>
      <c r="J66" s="167">
        <v>2.69</v>
      </c>
      <c r="K66" s="167">
        <v>2.99</v>
      </c>
      <c r="L66" s="167">
        <v>3.31</v>
      </c>
      <c r="M66" s="167">
        <v>3.66</v>
      </c>
      <c r="N66" s="167">
        <v>4.04</v>
      </c>
      <c r="O66" s="167">
        <v>4.45</v>
      </c>
      <c r="P66" s="167">
        <v>4.9000000000000004</v>
      </c>
      <c r="Q66" s="167">
        <v>0</v>
      </c>
      <c r="R66" s="167">
        <v>0</v>
      </c>
      <c r="S66" s="167">
        <v>0</v>
      </c>
    </row>
    <row r="67" spans="1:19" x14ac:dyDescent="0.2">
      <c r="A67" s="108">
        <v>44</v>
      </c>
      <c r="B67" s="108" t="s">
        <v>54</v>
      </c>
      <c r="C67" s="108" t="str">
        <f t="shared" si="2"/>
        <v>44-F</v>
      </c>
      <c r="D67" s="167">
        <v>1.42</v>
      </c>
      <c r="E67" s="167">
        <v>1.63</v>
      </c>
      <c r="F67" s="167">
        <v>1.86</v>
      </c>
      <c r="G67" s="167">
        <v>2.1</v>
      </c>
      <c r="H67" s="167">
        <v>2.37</v>
      </c>
      <c r="I67" s="167">
        <v>2.65</v>
      </c>
      <c r="J67" s="167">
        <v>2.96</v>
      </c>
      <c r="K67" s="167">
        <v>3.3</v>
      </c>
      <c r="L67" s="167">
        <v>3.66</v>
      </c>
      <c r="M67" s="167">
        <v>4.05</v>
      </c>
      <c r="N67" s="167">
        <v>4.4800000000000004</v>
      </c>
      <c r="O67" s="167">
        <v>4.9400000000000004</v>
      </c>
      <c r="P67" s="167">
        <v>0</v>
      </c>
      <c r="Q67" s="167">
        <v>0</v>
      </c>
      <c r="R67" s="167">
        <v>0</v>
      </c>
      <c r="S67" s="167">
        <v>0</v>
      </c>
    </row>
    <row r="68" spans="1:19" x14ac:dyDescent="0.2">
      <c r="A68" s="109">
        <v>45</v>
      </c>
      <c r="B68" s="109" t="s">
        <v>54</v>
      </c>
      <c r="C68" s="109" t="str">
        <f t="shared" si="2"/>
        <v>45-F</v>
      </c>
      <c r="D68" s="168">
        <v>1.55</v>
      </c>
      <c r="E68" s="168">
        <v>1.79</v>
      </c>
      <c r="F68" s="168">
        <v>2.04</v>
      </c>
      <c r="G68" s="168">
        <v>2.31</v>
      </c>
      <c r="H68" s="168">
        <v>2.61</v>
      </c>
      <c r="I68" s="168">
        <v>2.93</v>
      </c>
      <c r="J68" s="168">
        <v>3.28</v>
      </c>
      <c r="K68" s="168">
        <v>3.65</v>
      </c>
      <c r="L68" s="168">
        <v>4.0599999999999996</v>
      </c>
      <c r="M68" s="168">
        <v>4.5</v>
      </c>
      <c r="N68" s="168">
        <v>4.9800000000000004</v>
      </c>
      <c r="O68" s="168">
        <v>0</v>
      </c>
      <c r="P68" s="168">
        <v>0</v>
      </c>
      <c r="Q68" s="168">
        <v>0</v>
      </c>
      <c r="R68" s="168">
        <v>0</v>
      </c>
      <c r="S68" s="168">
        <v>0</v>
      </c>
    </row>
    <row r="69" spans="1:19" x14ac:dyDescent="0.2">
      <c r="A69" s="108">
        <v>46</v>
      </c>
      <c r="B69" s="108" t="s">
        <v>54</v>
      </c>
      <c r="C69" s="108" t="str">
        <f t="shared" si="2"/>
        <v>46-F</v>
      </c>
      <c r="D69" s="167">
        <v>1.7</v>
      </c>
      <c r="E69" s="167">
        <v>1.96</v>
      </c>
      <c r="F69" s="167">
        <v>2.25</v>
      </c>
      <c r="G69" s="167">
        <v>2.5499999999999998</v>
      </c>
      <c r="H69" s="167">
        <v>2.89</v>
      </c>
      <c r="I69" s="167">
        <v>3.25</v>
      </c>
      <c r="J69" s="167">
        <v>3.64</v>
      </c>
      <c r="K69" s="167">
        <v>4.0599999999999996</v>
      </c>
      <c r="L69" s="167">
        <v>4.5199999999999996</v>
      </c>
      <c r="M69" s="167">
        <v>5.0199999999999996</v>
      </c>
      <c r="N69" s="167">
        <v>0</v>
      </c>
      <c r="O69" s="167">
        <v>0</v>
      </c>
      <c r="P69" s="167">
        <v>0</v>
      </c>
      <c r="Q69" s="167">
        <v>0</v>
      </c>
      <c r="R69" s="167">
        <v>0</v>
      </c>
      <c r="S69" s="167">
        <v>0</v>
      </c>
    </row>
    <row r="70" spans="1:19" x14ac:dyDescent="0.2">
      <c r="A70" s="108">
        <v>47</v>
      </c>
      <c r="B70" s="108" t="s">
        <v>54</v>
      </c>
      <c r="C70" s="108" t="str">
        <f t="shared" si="2"/>
        <v>47-F</v>
      </c>
      <c r="D70" s="167">
        <v>1.88</v>
      </c>
      <c r="E70" s="167">
        <v>2.17</v>
      </c>
      <c r="F70" s="167">
        <v>2.4900000000000002</v>
      </c>
      <c r="G70" s="167">
        <v>2.84</v>
      </c>
      <c r="H70" s="167">
        <v>3.21</v>
      </c>
      <c r="I70" s="167">
        <v>3.62</v>
      </c>
      <c r="J70" s="167">
        <v>4.0599999999999996</v>
      </c>
      <c r="K70" s="167">
        <v>4.54</v>
      </c>
      <c r="L70" s="167">
        <v>5.05</v>
      </c>
      <c r="M70" s="167">
        <v>0</v>
      </c>
      <c r="N70" s="167">
        <v>0</v>
      </c>
      <c r="O70" s="167">
        <v>0</v>
      </c>
      <c r="P70" s="167">
        <v>0</v>
      </c>
      <c r="Q70" s="167">
        <v>0</v>
      </c>
      <c r="R70" s="167">
        <v>0</v>
      </c>
      <c r="S70" s="167">
        <v>0</v>
      </c>
    </row>
    <row r="71" spans="1:19" x14ac:dyDescent="0.2">
      <c r="A71" s="108">
        <v>48</v>
      </c>
      <c r="B71" s="108" t="s">
        <v>54</v>
      </c>
      <c r="C71" s="108" t="str">
        <f t="shared" si="2"/>
        <v>48-F</v>
      </c>
      <c r="D71" s="167">
        <v>2.09</v>
      </c>
      <c r="E71" s="167">
        <v>2.42</v>
      </c>
      <c r="F71" s="167">
        <v>2.78</v>
      </c>
      <c r="G71" s="167">
        <v>3.17</v>
      </c>
      <c r="H71" s="167">
        <v>3.59</v>
      </c>
      <c r="I71" s="167">
        <v>4.05</v>
      </c>
      <c r="J71" s="167">
        <v>4.55</v>
      </c>
      <c r="K71" s="167">
        <v>5.08</v>
      </c>
      <c r="L71" s="167">
        <v>0</v>
      </c>
      <c r="M71" s="167">
        <v>0</v>
      </c>
      <c r="N71" s="167">
        <v>0</v>
      </c>
      <c r="O71" s="167">
        <v>0</v>
      </c>
      <c r="P71" s="167">
        <v>0</v>
      </c>
      <c r="Q71" s="167">
        <v>0</v>
      </c>
      <c r="R71" s="167">
        <v>0</v>
      </c>
      <c r="S71" s="167">
        <v>0</v>
      </c>
    </row>
    <row r="72" spans="1:19" x14ac:dyDescent="0.2">
      <c r="A72" s="108">
        <v>49</v>
      </c>
      <c r="B72" s="108" t="s">
        <v>54</v>
      </c>
      <c r="C72" s="108" t="str">
        <f t="shared" si="2"/>
        <v>49-F</v>
      </c>
      <c r="D72" s="167">
        <v>2.33</v>
      </c>
      <c r="E72" s="167">
        <v>2.71</v>
      </c>
      <c r="F72" s="167">
        <v>3.11</v>
      </c>
      <c r="G72" s="167">
        <v>3.55</v>
      </c>
      <c r="H72" s="167">
        <v>4.03</v>
      </c>
      <c r="I72" s="167">
        <v>4.54</v>
      </c>
      <c r="J72" s="167">
        <v>5.0999999999999996</v>
      </c>
      <c r="K72" s="167">
        <v>0</v>
      </c>
      <c r="L72" s="167">
        <v>0</v>
      </c>
      <c r="M72" s="167">
        <v>0</v>
      </c>
      <c r="N72" s="167">
        <v>0</v>
      </c>
      <c r="O72" s="167">
        <v>0</v>
      </c>
      <c r="P72" s="167">
        <v>0</v>
      </c>
      <c r="Q72" s="167">
        <v>0</v>
      </c>
      <c r="R72" s="167">
        <v>0</v>
      </c>
      <c r="S72" s="167">
        <v>0</v>
      </c>
    </row>
    <row r="73" spans="1:19" x14ac:dyDescent="0.2">
      <c r="A73" s="108">
        <v>50</v>
      </c>
      <c r="B73" s="108" t="s">
        <v>54</v>
      </c>
      <c r="C73" s="108" t="str">
        <f t="shared" ref="C73:C78" si="3">A73&amp;"-"&amp;LEFT(B73,1)</f>
        <v>50-F</v>
      </c>
      <c r="D73" s="167">
        <v>2.62</v>
      </c>
      <c r="E73" s="167">
        <v>3.04</v>
      </c>
      <c r="F73" s="167">
        <v>3.5</v>
      </c>
      <c r="G73" s="167">
        <v>4</v>
      </c>
      <c r="H73" s="167">
        <v>4.53</v>
      </c>
      <c r="I73" s="167">
        <v>5.1100000000000003</v>
      </c>
      <c r="J73" s="167">
        <v>0</v>
      </c>
      <c r="K73" s="167">
        <v>0</v>
      </c>
      <c r="L73" s="167">
        <v>0</v>
      </c>
      <c r="M73" s="167">
        <v>0</v>
      </c>
      <c r="N73" s="167">
        <v>0</v>
      </c>
      <c r="O73" s="167">
        <v>0</v>
      </c>
      <c r="P73" s="167">
        <v>0</v>
      </c>
      <c r="Q73" s="167">
        <v>0</v>
      </c>
      <c r="R73" s="167">
        <v>0</v>
      </c>
      <c r="S73" s="167">
        <v>0</v>
      </c>
    </row>
    <row r="74" spans="1:19" x14ac:dyDescent="0.2">
      <c r="A74" s="108">
        <v>51</v>
      </c>
      <c r="B74" s="108" t="s">
        <v>54</v>
      </c>
      <c r="C74" s="108" t="str">
        <f t="shared" si="3"/>
        <v>51-F</v>
      </c>
      <c r="D74" s="167">
        <v>2.95</v>
      </c>
      <c r="E74" s="167">
        <v>3.43</v>
      </c>
      <c r="F74" s="167">
        <v>3.94</v>
      </c>
      <c r="G74" s="167">
        <v>4.5</v>
      </c>
      <c r="H74" s="167">
        <v>5.0999999999999996</v>
      </c>
      <c r="I74" s="167">
        <v>0</v>
      </c>
      <c r="J74" s="167">
        <v>0</v>
      </c>
      <c r="K74" s="167">
        <v>0</v>
      </c>
      <c r="L74" s="167">
        <v>0</v>
      </c>
      <c r="M74" s="167">
        <v>0</v>
      </c>
      <c r="N74" s="167">
        <v>0</v>
      </c>
      <c r="O74" s="167">
        <v>0</v>
      </c>
      <c r="P74" s="167">
        <v>0</v>
      </c>
      <c r="Q74" s="167">
        <v>0</v>
      </c>
      <c r="R74" s="167">
        <v>0</v>
      </c>
      <c r="S74" s="167">
        <v>0</v>
      </c>
    </row>
    <row r="75" spans="1:19" x14ac:dyDescent="0.2">
      <c r="A75" s="108">
        <v>52</v>
      </c>
      <c r="B75" s="108" t="s">
        <v>54</v>
      </c>
      <c r="C75" s="108" t="str">
        <f t="shared" si="3"/>
        <v>52-F</v>
      </c>
      <c r="D75" s="167">
        <v>3.33</v>
      </c>
      <c r="E75" s="167">
        <v>3.87</v>
      </c>
      <c r="F75" s="167">
        <v>4.45</v>
      </c>
      <c r="G75" s="167">
        <v>5.08</v>
      </c>
      <c r="H75" s="167">
        <v>0</v>
      </c>
      <c r="I75" s="167">
        <v>0</v>
      </c>
      <c r="J75" s="167">
        <v>0</v>
      </c>
      <c r="K75" s="167">
        <v>0</v>
      </c>
      <c r="L75" s="167">
        <v>0</v>
      </c>
      <c r="M75" s="167">
        <v>0</v>
      </c>
      <c r="N75" s="167">
        <v>0</v>
      </c>
      <c r="O75" s="167">
        <v>0</v>
      </c>
      <c r="P75" s="167">
        <v>0</v>
      </c>
      <c r="Q75" s="167">
        <v>0</v>
      </c>
      <c r="R75" s="167">
        <v>0</v>
      </c>
      <c r="S75" s="167">
        <v>0</v>
      </c>
    </row>
    <row r="76" spans="1:19" x14ac:dyDescent="0.2">
      <c r="A76" s="108">
        <v>53</v>
      </c>
      <c r="B76" s="108" t="s">
        <v>54</v>
      </c>
      <c r="C76" s="108" t="str">
        <f t="shared" si="3"/>
        <v>53-F</v>
      </c>
      <c r="D76" s="167">
        <v>3.76</v>
      </c>
      <c r="E76" s="167">
        <v>4.3600000000000003</v>
      </c>
      <c r="F76" s="167">
        <v>5.0199999999999996</v>
      </c>
      <c r="G76" s="167">
        <v>0</v>
      </c>
      <c r="H76" s="167">
        <v>0</v>
      </c>
      <c r="I76" s="167">
        <v>0</v>
      </c>
      <c r="J76" s="167">
        <v>0</v>
      </c>
      <c r="K76" s="167">
        <v>0</v>
      </c>
      <c r="L76" s="167">
        <v>0</v>
      </c>
      <c r="M76" s="167">
        <v>0</v>
      </c>
      <c r="N76" s="167">
        <v>0</v>
      </c>
      <c r="O76" s="167">
        <v>0</v>
      </c>
      <c r="P76" s="167">
        <v>0</v>
      </c>
      <c r="Q76" s="167">
        <v>0</v>
      </c>
      <c r="R76" s="167">
        <v>0</v>
      </c>
      <c r="S76" s="167">
        <v>0</v>
      </c>
    </row>
    <row r="77" spans="1:19" x14ac:dyDescent="0.2">
      <c r="A77" s="108">
        <v>54</v>
      </c>
      <c r="B77" s="108" t="s">
        <v>54</v>
      </c>
      <c r="C77" s="108" t="str">
        <f t="shared" si="3"/>
        <v>54-F</v>
      </c>
      <c r="D77" s="167">
        <v>4.25</v>
      </c>
      <c r="E77" s="167">
        <v>4.93</v>
      </c>
      <c r="F77" s="167">
        <v>0</v>
      </c>
      <c r="G77" s="167">
        <v>0</v>
      </c>
      <c r="H77" s="167">
        <v>0</v>
      </c>
      <c r="I77" s="167">
        <v>0</v>
      </c>
      <c r="J77" s="167">
        <v>0</v>
      </c>
      <c r="K77" s="167">
        <v>0</v>
      </c>
      <c r="L77" s="167">
        <v>0</v>
      </c>
      <c r="M77" s="167">
        <v>0</v>
      </c>
      <c r="N77" s="167">
        <v>0</v>
      </c>
      <c r="O77" s="167">
        <v>0</v>
      </c>
      <c r="P77" s="167">
        <v>0</v>
      </c>
      <c r="Q77" s="167">
        <v>0</v>
      </c>
      <c r="R77" s="167">
        <v>0</v>
      </c>
      <c r="S77" s="167">
        <v>0</v>
      </c>
    </row>
    <row r="78" spans="1:19" x14ac:dyDescent="0.2">
      <c r="A78" s="108">
        <v>55</v>
      </c>
      <c r="B78" s="108" t="s">
        <v>54</v>
      </c>
      <c r="C78" s="108" t="str">
        <f t="shared" si="3"/>
        <v>55-F</v>
      </c>
      <c r="D78" s="168">
        <v>4.79</v>
      </c>
      <c r="E78" s="168">
        <v>0</v>
      </c>
      <c r="F78" s="168">
        <v>0</v>
      </c>
      <c r="G78" s="168">
        <v>0</v>
      </c>
      <c r="H78" s="168">
        <v>0</v>
      </c>
      <c r="I78" s="168">
        <v>0</v>
      </c>
      <c r="J78" s="168">
        <v>0</v>
      </c>
      <c r="K78" s="168">
        <v>0</v>
      </c>
      <c r="L78" s="168">
        <v>0</v>
      </c>
      <c r="M78" s="168">
        <v>0</v>
      </c>
      <c r="N78" s="168">
        <v>0</v>
      </c>
      <c r="O78" s="168">
        <v>0</v>
      </c>
      <c r="P78" s="168">
        <v>0</v>
      </c>
      <c r="Q78" s="168">
        <v>0</v>
      </c>
      <c r="R78" s="168">
        <v>0</v>
      </c>
      <c r="S78" s="168">
        <v>0</v>
      </c>
    </row>
  </sheetData>
  <mergeCells count="4">
    <mergeCell ref="A1:S1"/>
    <mergeCell ref="A2:S2"/>
    <mergeCell ref="A3:S3"/>
    <mergeCell ref="D5:M5"/>
  </mergeCells>
  <phoneticPr fontId="3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73"/>
  <sheetViews>
    <sheetView workbookViewId="0">
      <selection activeCell="A4" sqref="A4"/>
    </sheetView>
  </sheetViews>
  <sheetFormatPr defaultRowHeight="21.75" x14ac:dyDescent="0.5"/>
  <cols>
    <col min="1" max="3" width="9.140625" style="228"/>
    <col min="4" max="6" width="9.140625" style="229"/>
    <col min="7" max="7" width="9.140625" style="228"/>
    <col min="8" max="10" width="9.140625" style="229"/>
    <col min="11" max="13" width="9.140625" style="228"/>
    <col min="14" max="14" width="4.140625" style="229" bestFit="1" customWidth="1"/>
    <col min="15" max="15" width="10.28515625" style="229" bestFit="1" customWidth="1"/>
    <col min="16" max="16" width="10" style="229" bestFit="1" customWidth="1"/>
    <col min="17" max="17" width="10.28515625" style="229" bestFit="1" customWidth="1"/>
    <col min="18" max="18" width="10" style="229" bestFit="1" customWidth="1"/>
    <col min="19" max="19" width="9.140625" style="228"/>
    <col min="20" max="20" width="4.140625" style="229" bestFit="1" customWidth="1"/>
    <col min="21" max="21" width="13.140625" style="228" bestFit="1" customWidth="1"/>
    <col min="22" max="22" width="12.7109375" style="228" bestFit="1" customWidth="1"/>
    <col min="23" max="23" width="13.140625" style="228" bestFit="1" customWidth="1"/>
    <col min="24" max="24" width="12.7109375" style="228" bestFit="1" customWidth="1"/>
    <col min="25" max="16384" width="9.140625" style="228"/>
  </cols>
  <sheetData>
    <row r="1" spans="1:24" x14ac:dyDescent="0.5">
      <c r="E1" s="589" t="s">
        <v>635</v>
      </c>
      <c r="F1" s="589"/>
      <c r="I1" s="589" t="s">
        <v>636</v>
      </c>
      <c r="J1" s="589"/>
      <c r="N1" s="235" t="s">
        <v>214</v>
      </c>
      <c r="T1" s="235" t="s">
        <v>41</v>
      </c>
    </row>
    <row r="2" spans="1:24" x14ac:dyDescent="0.5">
      <c r="A2" s="228" t="s">
        <v>39</v>
      </c>
      <c r="B2" s="228" t="s">
        <v>16</v>
      </c>
      <c r="D2" s="229" t="s">
        <v>2</v>
      </c>
      <c r="E2" s="229" t="s">
        <v>14</v>
      </c>
      <c r="F2" s="229" t="s">
        <v>15</v>
      </c>
      <c r="H2" s="229" t="s">
        <v>2</v>
      </c>
      <c r="I2" s="229" t="s">
        <v>14</v>
      </c>
      <c r="J2" s="229" t="s">
        <v>15</v>
      </c>
      <c r="N2" s="234" t="s">
        <v>23</v>
      </c>
      <c r="O2" s="234" t="s">
        <v>637</v>
      </c>
      <c r="P2" s="234" t="s">
        <v>638</v>
      </c>
      <c r="Q2" s="234" t="s">
        <v>639</v>
      </c>
      <c r="R2" s="234" t="s">
        <v>640</v>
      </c>
      <c r="S2" s="232"/>
      <c r="T2" s="234" t="s">
        <v>23</v>
      </c>
      <c r="U2" s="234" t="str">
        <f>$T$1&amp;O2</f>
        <v>WPWLNP60LM</v>
      </c>
      <c r="V2" s="234" t="str">
        <f>$T$1&amp;P2</f>
        <v>WPWLNP60LF</v>
      </c>
      <c r="W2" s="234" t="str">
        <f>$T$1&amp;Q2</f>
        <v>WPWLNP99LM</v>
      </c>
      <c r="X2" s="234" t="str">
        <f>$T$1&amp;R2</f>
        <v>WPWLNP99LF</v>
      </c>
    </row>
    <row r="3" spans="1:24" x14ac:dyDescent="0.5">
      <c r="A3" s="228">
        <v>0</v>
      </c>
      <c r="B3" s="228">
        <v>1150</v>
      </c>
      <c r="D3" s="229">
        <v>0</v>
      </c>
      <c r="E3" s="229">
        <v>9.5500000000000007</v>
      </c>
      <c r="F3" s="229">
        <v>8.73</v>
      </c>
      <c r="H3" s="229">
        <v>0</v>
      </c>
      <c r="I3" s="229">
        <v>9</v>
      </c>
      <c r="J3" s="229">
        <v>8.1300000000000008</v>
      </c>
      <c r="N3" s="229">
        <v>0</v>
      </c>
      <c r="O3" s="229">
        <f>E3</f>
        <v>9.5500000000000007</v>
      </c>
      <c r="P3" s="229">
        <f>F3</f>
        <v>8.73</v>
      </c>
      <c r="Q3" s="229">
        <f>I3</f>
        <v>9</v>
      </c>
      <c r="R3" s="229">
        <f>J3</f>
        <v>8.1300000000000008</v>
      </c>
      <c r="T3" s="229">
        <v>0</v>
      </c>
    </row>
    <row r="4" spans="1:24" x14ac:dyDescent="0.5">
      <c r="A4" s="228">
        <v>1</v>
      </c>
      <c r="B4" s="228">
        <v>1150</v>
      </c>
      <c r="D4" s="229">
        <v>1</v>
      </c>
      <c r="E4" s="229">
        <v>9.67</v>
      </c>
      <c r="F4" s="229">
        <v>8.82</v>
      </c>
      <c r="H4" s="229">
        <v>1</v>
      </c>
      <c r="I4" s="229">
        <v>9.1</v>
      </c>
      <c r="J4" s="229">
        <v>8.2100000000000009</v>
      </c>
      <c r="N4" s="229">
        <v>1</v>
      </c>
      <c r="O4" s="229">
        <f t="shared" ref="O4:O53" si="0">E4</f>
        <v>9.67</v>
      </c>
      <c r="P4" s="229">
        <f t="shared" ref="P4:P53" si="1">F4</f>
        <v>8.82</v>
      </c>
      <c r="Q4" s="229">
        <f t="shared" ref="Q4:Q67" si="2">I4</f>
        <v>9.1</v>
      </c>
      <c r="R4" s="229">
        <f t="shared" ref="R4:R67" si="3">J4</f>
        <v>8.2100000000000009</v>
      </c>
      <c r="T4" s="229">
        <v>1</v>
      </c>
    </row>
    <row r="5" spans="1:24" x14ac:dyDescent="0.5">
      <c r="A5" s="228">
        <v>2</v>
      </c>
      <c r="B5" s="228">
        <v>1150</v>
      </c>
      <c r="D5" s="229">
        <v>2</v>
      </c>
      <c r="E5" s="229">
        <v>9.86</v>
      </c>
      <c r="F5" s="229">
        <v>8.9700000000000006</v>
      </c>
      <c r="H5" s="229">
        <v>2</v>
      </c>
      <c r="I5" s="229">
        <v>9.25</v>
      </c>
      <c r="J5" s="229">
        <v>8.32</v>
      </c>
      <c r="N5" s="229">
        <v>2</v>
      </c>
      <c r="O5" s="229">
        <f t="shared" si="0"/>
        <v>9.86</v>
      </c>
      <c r="P5" s="229">
        <f t="shared" si="1"/>
        <v>8.9700000000000006</v>
      </c>
      <c r="Q5" s="229">
        <f t="shared" si="2"/>
        <v>9.25</v>
      </c>
      <c r="R5" s="229">
        <f t="shared" si="3"/>
        <v>8.32</v>
      </c>
      <c r="T5" s="229">
        <v>2</v>
      </c>
    </row>
    <row r="6" spans="1:24" x14ac:dyDescent="0.5">
      <c r="A6" s="228">
        <v>3</v>
      </c>
      <c r="B6" s="228">
        <v>1150</v>
      </c>
      <c r="D6" s="229">
        <v>3</v>
      </c>
      <c r="E6" s="229">
        <v>10.039999999999999</v>
      </c>
      <c r="F6" s="229">
        <v>9.1300000000000008</v>
      </c>
      <c r="H6" s="229">
        <v>3</v>
      </c>
      <c r="I6" s="229">
        <v>9.41</v>
      </c>
      <c r="J6" s="229">
        <v>8.43</v>
      </c>
      <c r="N6" s="229">
        <v>3</v>
      </c>
      <c r="O6" s="229">
        <f t="shared" si="0"/>
        <v>10.039999999999999</v>
      </c>
      <c r="P6" s="229">
        <f t="shared" si="1"/>
        <v>9.1300000000000008</v>
      </c>
      <c r="Q6" s="229">
        <f t="shared" si="2"/>
        <v>9.41</v>
      </c>
      <c r="R6" s="229">
        <f t="shared" si="3"/>
        <v>8.43</v>
      </c>
      <c r="T6" s="229">
        <v>3</v>
      </c>
    </row>
    <row r="7" spans="1:24" x14ac:dyDescent="0.5">
      <c r="A7" s="228">
        <v>4</v>
      </c>
      <c r="B7" s="228">
        <v>1150</v>
      </c>
      <c r="D7" s="229">
        <v>4</v>
      </c>
      <c r="E7" s="229">
        <v>10.24</v>
      </c>
      <c r="F7" s="229">
        <v>9.2899999999999991</v>
      </c>
      <c r="H7" s="229">
        <v>4</v>
      </c>
      <c r="I7" s="229">
        <v>9.57</v>
      </c>
      <c r="J7" s="229">
        <v>8.5500000000000007</v>
      </c>
      <c r="N7" s="229">
        <v>4</v>
      </c>
      <c r="O7" s="229">
        <f t="shared" si="0"/>
        <v>10.24</v>
      </c>
      <c r="P7" s="229">
        <f t="shared" si="1"/>
        <v>9.2899999999999991</v>
      </c>
      <c r="Q7" s="229">
        <f t="shared" si="2"/>
        <v>9.57</v>
      </c>
      <c r="R7" s="229">
        <f t="shared" si="3"/>
        <v>8.5500000000000007</v>
      </c>
      <c r="T7" s="229">
        <v>4</v>
      </c>
    </row>
    <row r="8" spans="1:24" x14ac:dyDescent="0.5">
      <c r="A8" s="228">
        <v>5</v>
      </c>
      <c r="B8" s="228">
        <v>1150</v>
      </c>
      <c r="D8" s="229">
        <v>5</v>
      </c>
      <c r="E8" s="229">
        <v>10.46</v>
      </c>
      <c r="F8" s="229">
        <v>9.4499999999999993</v>
      </c>
      <c r="H8" s="229">
        <v>5</v>
      </c>
      <c r="I8" s="229">
        <v>9.74</v>
      </c>
      <c r="J8" s="229">
        <v>8.68</v>
      </c>
      <c r="N8" s="229">
        <v>5</v>
      </c>
      <c r="O8" s="229">
        <f t="shared" si="0"/>
        <v>10.46</v>
      </c>
      <c r="P8" s="229">
        <f t="shared" si="1"/>
        <v>9.4499999999999993</v>
      </c>
      <c r="Q8" s="229">
        <f t="shared" si="2"/>
        <v>9.74</v>
      </c>
      <c r="R8" s="229">
        <f t="shared" si="3"/>
        <v>8.68</v>
      </c>
      <c r="T8" s="229">
        <v>5</v>
      </c>
    </row>
    <row r="9" spans="1:24" x14ac:dyDescent="0.5">
      <c r="A9" s="228">
        <v>6</v>
      </c>
      <c r="B9" s="228">
        <v>1150</v>
      </c>
      <c r="D9" s="229">
        <v>6</v>
      </c>
      <c r="E9" s="229">
        <v>10.68</v>
      </c>
      <c r="F9" s="229">
        <v>9.6300000000000008</v>
      </c>
      <c r="H9" s="229">
        <v>6</v>
      </c>
      <c r="I9" s="229">
        <v>9.92</v>
      </c>
      <c r="J9" s="229">
        <v>8.81</v>
      </c>
      <c r="L9" s="230"/>
      <c r="N9" s="229">
        <v>6</v>
      </c>
      <c r="O9" s="229">
        <f t="shared" si="0"/>
        <v>10.68</v>
      </c>
      <c r="P9" s="229">
        <f t="shared" si="1"/>
        <v>9.6300000000000008</v>
      </c>
      <c r="Q9" s="229">
        <f t="shared" si="2"/>
        <v>9.92</v>
      </c>
      <c r="R9" s="229">
        <f t="shared" si="3"/>
        <v>8.81</v>
      </c>
      <c r="T9" s="229">
        <v>6</v>
      </c>
    </row>
    <row r="10" spans="1:24" x14ac:dyDescent="0.5">
      <c r="A10" s="228">
        <v>7</v>
      </c>
      <c r="B10" s="228">
        <v>1150</v>
      </c>
      <c r="D10" s="229">
        <v>7</v>
      </c>
      <c r="E10" s="229">
        <v>10.92</v>
      </c>
      <c r="F10" s="229">
        <v>9.82</v>
      </c>
      <c r="H10" s="229">
        <v>7</v>
      </c>
      <c r="I10" s="229">
        <v>10.1</v>
      </c>
      <c r="J10" s="229">
        <v>8.9499999999999993</v>
      </c>
      <c r="N10" s="229">
        <v>7</v>
      </c>
      <c r="O10" s="229">
        <f t="shared" si="0"/>
        <v>10.92</v>
      </c>
      <c r="P10" s="229">
        <f t="shared" si="1"/>
        <v>9.82</v>
      </c>
      <c r="Q10" s="229">
        <f t="shared" si="2"/>
        <v>10.1</v>
      </c>
      <c r="R10" s="229">
        <f t="shared" si="3"/>
        <v>8.9499999999999993</v>
      </c>
      <c r="T10" s="229">
        <v>7</v>
      </c>
    </row>
    <row r="11" spans="1:24" x14ac:dyDescent="0.5">
      <c r="A11" s="228">
        <v>8</v>
      </c>
      <c r="B11" s="228">
        <v>1150</v>
      </c>
      <c r="D11" s="229">
        <v>8</v>
      </c>
      <c r="E11" s="229">
        <v>11.16</v>
      </c>
      <c r="F11" s="229">
        <v>10.01</v>
      </c>
      <c r="H11" s="229">
        <v>8</v>
      </c>
      <c r="I11" s="229">
        <v>10.3</v>
      </c>
      <c r="J11" s="229">
        <v>9.1</v>
      </c>
      <c r="N11" s="229">
        <v>8</v>
      </c>
      <c r="O11" s="229">
        <f t="shared" si="0"/>
        <v>11.16</v>
      </c>
      <c r="P11" s="229">
        <f t="shared" si="1"/>
        <v>10.01</v>
      </c>
      <c r="Q11" s="229">
        <f t="shared" si="2"/>
        <v>10.3</v>
      </c>
      <c r="R11" s="229">
        <f t="shared" si="3"/>
        <v>9.1</v>
      </c>
      <c r="T11" s="229">
        <v>8</v>
      </c>
    </row>
    <row r="12" spans="1:24" x14ac:dyDescent="0.5">
      <c r="A12" s="228">
        <v>9</v>
      </c>
      <c r="B12" s="228">
        <v>1150</v>
      </c>
      <c r="D12" s="229">
        <v>9</v>
      </c>
      <c r="E12" s="229">
        <v>11.42</v>
      </c>
      <c r="F12" s="229">
        <v>10.220000000000001</v>
      </c>
      <c r="H12" s="229">
        <v>9</v>
      </c>
      <c r="I12" s="229">
        <v>10.5</v>
      </c>
      <c r="J12" s="229">
        <v>9.24</v>
      </c>
      <c r="N12" s="229">
        <v>9</v>
      </c>
      <c r="O12" s="229">
        <f t="shared" si="0"/>
        <v>11.42</v>
      </c>
      <c r="P12" s="229">
        <f t="shared" si="1"/>
        <v>10.220000000000001</v>
      </c>
      <c r="Q12" s="229">
        <f t="shared" si="2"/>
        <v>10.5</v>
      </c>
      <c r="R12" s="229">
        <f t="shared" si="3"/>
        <v>9.24</v>
      </c>
      <c r="T12" s="229">
        <v>9</v>
      </c>
    </row>
    <row r="13" spans="1:24" x14ac:dyDescent="0.5">
      <c r="A13" s="228">
        <v>10</v>
      </c>
      <c r="B13" s="228">
        <v>1150</v>
      </c>
      <c r="D13" s="229">
        <v>10</v>
      </c>
      <c r="E13" s="229">
        <v>11.7</v>
      </c>
      <c r="F13" s="229">
        <v>10.44</v>
      </c>
      <c r="H13" s="229">
        <v>10</v>
      </c>
      <c r="I13" s="229">
        <v>10.72</v>
      </c>
      <c r="J13" s="229">
        <v>9.4</v>
      </c>
      <c r="N13" s="229">
        <v>10</v>
      </c>
      <c r="O13" s="229">
        <f t="shared" si="0"/>
        <v>11.7</v>
      </c>
      <c r="P13" s="229">
        <f t="shared" si="1"/>
        <v>10.44</v>
      </c>
      <c r="Q13" s="229">
        <f t="shared" si="2"/>
        <v>10.72</v>
      </c>
      <c r="R13" s="229">
        <f t="shared" si="3"/>
        <v>9.4</v>
      </c>
      <c r="T13" s="229">
        <v>10</v>
      </c>
    </row>
    <row r="14" spans="1:24" x14ac:dyDescent="0.5">
      <c r="A14" s="228">
        <v>11</v>
      </c>
      <c r="B14" s="228">
        <v>1150</v>
      </c>
      <c r="D14" s="229">
        <v>11</v>
      </c>
      <c r="E14" s="229">
        <v>11.99</v>
      </c>
      <c r="F14" s="229">
        <v>10.66</v>
      </c>
      <c r="H14" s="229">
        <v>11</v>
      </c>
      <c r="I14" s="229">
        <v>10.95</v>
      </c>
      <c r="J14" s="229">
        <v>9.57</v>
      </c>
      <c r="N14" s="229">
        <v>11</v>
      </c>
      <c r="O14" s="229">
        <f t="shared" si="0"/>
        <v>11.99</v>
      </c>
      <c r="P14" s="229">
        <f t="shared" si="1"/>
        <v>10.66</v>
      </c>
      <c r="Q14" s="229">
        <f t="shared" si="2"/>
        <v>10.95</v>
      </c>
      <c r="R14" s="229">
        <f t="shared" si="3"/>
        <v>9.57</v>
      </c>
      <c r="T14" s="229">
        <v>11</v>
      </c>
    </row>
    <row r="15" spans="1:24" x14ac:dyDescent="0.5">
      <c r="A15" s="228">
        <v>12</v>
      </c>
      <c r="B15" s="228">
        <v>1150</v>
      </c>
      <c r="D15" s="229">
        <v>12</v>
      </c>
      <c r="E15" s="229">
        <v>12.29</v>
      </c>
      <c r="F15" s="229">
        <v>10.89</v>
      </c>
      <c r="H15" s="229">
        <v>12</v>
      </c>
      <c r="I15" s="229">
        <v>11.17</v>
      </c>
      <c r="J15" s="229">
        <v>9.73</v>
      </c>
      <c r="N15" s="229">
        <v>12</v>
      </c>
      <c r="O15" s="229">
        <f t="shared" si="0"/>
        <v>12.29</v>
      </c>
      <c r="P15" s="229">
        <f t="shared" si="1"/>
        <v>10.89</v>
      </c>
      <c r="Q15" s="229">
        <f t="shared" si="2"/>
        <v>11.17</v>
      </c>
      <c r="R15" s="229">
        <f t="shared" si="3"/>
        <v>9.73</v>
      </c>
      <c r="T15" s="229">
        <v>12</v>
      </c>
    </row>
    <row r="16" spans="1:24" x14ac:dyDescent="0.5">
      <c r="A16" s="228">
        <v>13</v>
      </c>
      <c r="B16" s="228">
        <v>1150</v>
      </c>
      <c r="D16" s="229">
        <v>13</v>
      </c>
      <c r="E16" s="229">
        <v>12.61</v>
      </c>
      <c r="F16" s="229">
        <v>11.15</v>
      </c>
      <c r="H16" s="229">
        <v>13</v>
      </c>
      <c r="I16" s="229">
        <v>11.41</v>
      </c>
      <c r="J16" s="229">
        <v>9.91</v>
      </c>
      <c r="N16" s="229">
        <v>13</v>
      </c>
      <c r="O16" s="229">
        <f t="shared" si="0"/>
        <v>12.61</v>
      </c>
      <c r="P16" s="229">
        <f t="shared" si="1"/>
        <v>11.15</v>
      </c>
      <c r="Q16" s="229">
        <f t="shared" si="2"/>
        <v>11.41</v>
      </c>
      <c r="R16" s="229">
        <f t="shared" si="3"/>
        <v>9.91</v>
      </c>
      <c r="T16" s="229">
        <v>13</v>
      </c>
    </row>
    <row r="17" spans="1:24" x14ac:dyDescent="0.5">
      <c r="A17" s="228">
        <v>14</v>
      </c>
      <c r="B17" s="228">
        <v>1150</v>
      </c>
      <c r="D17" s="229">
        <v>14</v>
      </c>
      <c r="E17" s="229">
        <v>12.93</v>
      </c>
      <c r="F17" s="229">
        <v>11.4</v>
      </c>
      <c r="H17" s="229">
        <v>14</v>
      </c>
      <c r="I17" s="229">
        <v>11.66</v>
      </c>
      <c r="J17" s="229">
        <v>10.08</v>
      </c>
      <c r="N17" s="229">
        <v>14</v>
      </c>
      <c r="O17" s="229">
        <f t="shared" si="0"/>
        <v>12.93</v>
      </c>
      <c r="P17" s="229">
        <f t="shared" si="1"/>
        <v>11.4</v>
      </c>
      <c r="Q17" s="229">
        <f t="shared" si="2"/>
        <v>11.66</v>
      </c>
      <c r="R17" s="229">
        <f t="shared" si="3"/>
        <v>10.08</v>
      </c>
      <c r="T17" s="229">
        <v>14</v>
      </c>
    </row>
    <row r="18" spans="1:24" x14ac:dyDescent="0.5">
      <c r="A18" s="228">
        <v>15</v>
      </c>
      <c r="B18" s="228">
        <v>1150</v>
      </c>
      <c r="D18" s="229">
        <v>15</v>
      </c>
      <c r="E18" s="229">
        <v>13.27</v>
      </c>
      <c r="F18" s="229">
        <v>11.68</v>
      </c>
      <c r="H18" s="229">
        <v>15</v>
      </c>
      <c r="I18" s="229">
        <v>11.9</v>
      </c>
      <c r="J18" s="229">
        <v>10.28</v>
      </c>
      <c r="N18" s="229">
        <v>15</v>
      </c>
      <c r="O18" s="229">
        <f t="shared" si="0"/>
        <v>13.27</v>
      </c>
      <c r="P18" s="229">
        <f t="shared" si="1"/>
        <v>11.68</v>
      </c>
      <c r="Q18" s="229">
        <f t="shared" si="2"/>
        <v>11.9</v>
      </c>
      <c r="R18" s="231">
        <f t="shared" si="3"/>
        <v>10.28</v>
      </c>
      <c r="T18" s="229">
        <v>15</v>
      </c>
    </row>
    <row r="19" spans="1:24" x14ac:dyDescent="0.5">
      <c r="A19" s="228">
        <v>16</v>
      </c>
      <c r="B19" s="228">
        <v>1150</v>
      </c>
      <c r="D19" s="229">
        <v>16</v>
      </c>
      <c r="E19" s="229">
        <v>13.61</v>
      </c>
      <c r="F19" s="229">
        <v>11.97</v>
      </c>
      <c r="H19" s="229">
        <v>16</v>
      </c>
      <c r="I19" s="229">
        <v>12.16</v>
      </c>
      <c r="J19" s="229">
        <v>10.48</v>
      </c>
      <c r="N19" s="229">
        <v>16</v>
      </c>
      <c r="O19" s="229">
        <f t="shared" si="0"/>
        <v>13.61</v>
      </c>
      <c r="P19" s="229">
        <f t="shared" si="1"/>
        <v>11.97</v>
      </c>
      <c r="Q19" s="229">
        <f t="shared" si="2"/>
        <v>12.16</v>
      </c>
      <c r="R19" s="229">
        <f t="shared" si="3"/>
        <v>10.48</v>
      </c>
      <c r="T19" s="229">
        <v>16</v>
      </c>
      <c r="U19" s="233">
        <v>0.09</v>
      </c>
      <c r="V19" s="233">
        <v>0.1</v>
      </c>
      <c r="W19" s="233">
        <v>0.08</v>
      </c>
      <c r="X19" s="233">
        <v>0.09</v>
      </c>
    </row>
    <row r="20" spans="1:24" x14ac:dyDescent="0.5">
      <c r="A20" s="228">
        <v>17</v>
      </c>
      <c r="B20" s="228">
        <v>1150</v>
      </c>
      <c r="D20" s="229">
        <v>17</v>
      </c>
      <c r="E20" s="229">
        <v>13.97</v>
      </c>
      <c r="F20" s="229">
        <v>12.28</v>
      </c>
      <c r="H20" s="229">
        <v>17</v>
      </c>
      <c r="I20" s="229">
        <v>12.41</v>
      </c>
      <c r="J20" s="229">
        <v>10.68</v>
      </c>
      <c r="N20" s="229">
        <v>17</v>
      </c>
      <c r="O20" s="229">
        <f t="shared" si="0"/>
        <v>13.97</v>
      </c>
      <c r="P20" s="229">
        <f t="shared" si="1"/>
        <v>12.28</v>
      </c>
      <c r="Q20" s="229">
        <f t="shared" si="2"/>
        <v>12.41</v>
      </c>
      <c r="R20" s="229">
        <f t="shared" si="3"/>
        <v>10.68</v>
      </c>
      <c r="T20" s="229">
        <v>17</v>
      </c>
      <c r="U20" s="233">
        <v>0.09</v>
      </c>
      <c r="V20" s="233">
        <v>0.1</v>
      </c>
      <c r="W20" s="233">
        <v>0.08</v>
      </c>
      <c r="X20" s="233">
        <v>0.09</v>
      </c>
    </row>
    <row r="21" spans="1:24" x14ac:dyDescent="0.5">
      <c r="A21" s="228">
        <v>18</v>
      </c>
      <c r="B21" s="228">
        <v>1150</v>
      </c>
      <c r="D21" s="229">
        <v>18</v>
      </c>
      <c r="E21" s="229">
        <v>14.34</v>
      </c>
      <c r="F21" s="229">
        <v>12.6</v>
      </c>
      <c r="H21" s="229">
        <v>18</v>
      </c>
      <c r="I21" s="229">
        <v>12.68</v>
      </c>
      <c r="J21" s="229">
        <v>10.9</v>
      </c>
      <c r="N21" s="229">
        <v>18</v>
      </c>
      <c r="O21" s="229">
        <f t="shared" si="0"/>
        <v>14.34</v>
      </c>
      <c r="P21" s="229">
        <f t="shared" si="1"/>
        <v>12.6</v>
      </c>
      <c r="Q21" s="229">
        <f t="shared" si="2"/>
        <v>12.68</v>
      </c>
      <c r="R21" s="229">
        <f t="shared" si="3"/>
        <v>10.9</v>
      </c>
      <c r="T21" s="229">
        <v>18</v>
      </c>
      <c r="U21" s="233">
        <v>0.09</v>
      </c>
      <c r="V21" s="233">
        <v>0.11</v>
      </c>
      <c r="W21" s="233">
        <v>0.08</v>
      </c>
      <c r="X21" s="233">
        <v>0.09</v>
      </c>
    </row>
    <row r="22" spans="1:24" x14ac:dyDescent="0.5">
      <c r="A22" s="228">
        <v>19</v>
      </c>
      <c r="B22" s="228">
        <v>1150</v>
      </c>
      <c r="D22" s="229">
        <v>19</v>
      </c>
      <c r="E22" s="229">
        <v>14.73</v>
      </c>
      <c r="F22" s="229">
        <v>12.93</v>
      </c>
      <c r="H22" s="229">
        <v>19</v>
      </c>
      <c r="I22" s="229">
        <v>12.95</v>
      </c>
      <c r="J22" s="229">
        <v>11.12</v>
      </c>
      <c r="N22" s="229">
        <v>19</v>
      </c>
      <c r="O22" s="229">
        <f t="shared" si="0"/>
        <v>14.73</v>
      </c>
      <c r="P22" s="229">
        <f t="shared" si="1"/>
        <v>12.93</v>
      </c>
      <c r="Q22" s="229">
        <f t="shared" si="2"/>
        <v>12.95</v>
      </c>
      <c r="R22" s="229">
        <f t="shared" si="3"/>
        <v>11.12</v>
      </c>
      <c r="T22" s="229">
        <v>19</v>
      </c>
      <c r="U22" s="233">
        <v>0.1</v>
      </c>
      <c r="V22" s="233">
        <v>0.11</v>
      </c>
      <c r="W22" s="233">
        <v>0.09</v>
      </c>
      <c r="X22" s="233">
        <v>0.1</v>
      </c>
    </row>
    <row r="23" spans="1:24" x14ac:dyDescent="0.5">
      <c r="A23" s="228">
        <v>20</v>
      </c>
      <c r="B23" s="228">
        <v>1150</v>
      </c>
      <c r="D23" s="229">
        <v>20</v>
      </c>
      <c r="E23" s="229">
        <v>15.14</v>
      </c>
      <c r="F23" s="229">
        <v>13.3</v>
      </c>
      <c r="H23" s="229">
        <v>20</v>
      </c>
      <c r="I23" s="229">
        <v>13.23</v>
      </c>
      <c r="J23" s="229">
        <v>11.35</v>
      </c>
      <c r="N23" s="229">
        <v>20</v>
      </c>
      <c r="O23" s="229">
        <f t="shared" si="0"/>
        <v>15.14</v>
      </c>
      <c r="P23" s="229">
        <f t="shared" si="1"/>
        <v>13.3</v>
      </c>
      <c r="Q23" s="229">
        <f t="shared" si="2"/>
        <v>13.23</v>
      </c>
      <c r="R23" s="229">
        <f t="shared" si="3"/>
        <v>11.35</v>
      </c>
      <c r="T23" s="229">
        <v>20</v>
      </c>
      <c r="U23" s="233">
        <v>0.1</v>
      </c>
      <c r="V23" s="233">
        <v>0.11</v>
      </c>
      <c r="W23" s="233">
        <v>0.09</v>
      </c>
      <c r="X23" s="233">
        <v>0.1</v>
      </c>
    </row>
    <row r="24" spans="1:24" x14ac:dyDescent="0.5">
      <c r="A24" s="228">
        <v>21</v>
      </c>
      <c r="B24" s="228">
        <v>1150</v>
      </c>
      <c r="D24" s="229">
        <v>21</v>
      </c>
      <c r="E24" s="229">
        <v>15.57</v>
      </c>
      <c r="F24" s="229">
        <v>13.67</v>
      </c>
      <c r="H24" s="229">
        <v>21</v>
      </c>
      <c r="I24" s="229">
        <v>13.52</v>
      </c>
      <c r="J24" s="229">
        <v>11.59</v>
      </c>
      <c r="N24" s="229">
        <v>21</v>
      </c>
      <c r="O24" s="229">
        <f t="shared" si="0"/>
        <v>15.57</v>
      </c>
      <c r="P24" s="229">
        <f t="shared" si="1"/>
        <v>13.67</v>
      </c>
      <c r="Q24" s="229">
        <f t="shared" si="2"/>
        <v>13.52</v>
      </c>
      <c r="R24" s="229">
        <f t="shared" si="3"/>
        <v>11.59</v>
      </c>
      <c r="T24" s="229">
        <v>21</v>
      </c>
      <c r="U24" s="233">
        <v>0.1</v>
      </c>
      <c r="V24" s="233">
        <v>0.12</v>
      </c>
      <c r="W24" s="233">
        <v>0.09</v>
      </c>
      <c r="X24" s="233">
        <v>0.1</v>
      </c>
    </row>
    <row r="25" spans="1:24" x14ac:dyDescent="0.5">
      <c r="A25" s="228">
        <v>22</v>
      </c>
      <c r="B25" s="228">
        <v>1150</v>
      </c>
      <c r="D25" s="229">
        <v>22</v>
      </c>
      <c r="E25" s="229">
        <v>16.03</v>
      </c>
      <c r="F25" s="229">
        <v>14.08</v>
      </c>
      <c r="H25" s="229">
        <v>22</v>
      </c>
      <c r="I25" s="229">
        <v>13.83</v>
      </c>
      <c r="J25" s="229">
        <v>11.84</v>
      </c>
      <c r="N25" s="229">
        <v>22</v>
      </c>
      <c r="O25" s="229">
        <f t="shared" si="0"/>
        <v>16.03</v>
      </c>
      <c r="P25" s="229">
        <f t="shared" si="1"/>
        <v>14.08</v>
      </c>
      <c r="Q25" s="229">
        <f t="shared" si="2"/>
        <v>13.83</v>
      </c>
      <c r="R25" s="229">
        <f t="shared" si="3"/>
        <v>11.84</v>
      </c>
      <c r="T25" s="229">
        <v>22</v>
      </c>
      <c r="U25" s="233">
        <v>0.11</v>
      </c>
      <c r="V25" s="233">
        <v>0.12</v>
      </c>
      <c r="W25" s="233">
        <v>0.1</v>
      </c>
      <c r="X25" s="233">
        <v>0.11</v>
      </c>
    </row>
    <row r="26" spans="1:24" x14ac:dyDescent="0.5">
      <c r="A26" s="228">
        <v>23</v>
      </c>
      <c r="B26" s="228">
        <v>1150</v>
      </c>
      <c r="D26" s="229">
        <v>23</v>
      </c>
      <c r="E26" s="229">
        <v>16.52</v>
      </c>
      <c r="F26" s="229">
        <v>14.51</v>
      </c>
      <c r="H26" s="229">
        <v>23</v>
      </c>
      <c r="I26" s="229">
        <v>14.14</v>
      </c>
      <c r="J26" s="229">
        <v>12.11</v>
      </c>
      <c r="N26" s="229">
        <v>23</v>
      </c>
      <c r="O26" s="229">
        <f t="shared" si="0"/>
        <v>16.52</v>
      </c>
      <c r="P26" s="229">
        <f t="shared" si="1"/>
        <v>14.51</v>
      </c>
      <c r="Q26" s="229">
        <f t="shared" si="2"/>
        <v>14.14</v>
      </c>
      <c r="R26" s="229">
        <f t="shared" si="3"/>
        <v>12.11</v>
      </c>
      <c r="T26" s="229">
        <v>23</v>
      </c>
      <c r="U26" s="233">
        <v>0.11</v>
      </c>
      <c r="V26" s="233">
        <v>0.13</v>
      </c>
      <c r="W26" s="233">
        <v>0.1</v>
      </c>
      <c r="X26" s="233">
        <v>0.11</v>
      </c>
    </row>
    <row r="27" spans="1:24" x14ac:dyDescent="0.5">
      <c r="A27" s="228">
        <v>24</v>
      </c>
      <c r="B27" s="228">
        <v>1150</v>
      </c>
      <c r="D27" s="229">
        <v>24</v>
      </c>
      <c r="E27" s="229">
        <v>17.02</v>
      </c>
      <c r="F27" s="229">
        <v>14.97</v>
      </c>
      <c r="H27" s="229">
        <v>24</v>
      </c>
      <c r="I27" s="229">
        <v>14.48</v>
      </c>
      <c r="J27" s="229">
        <v>12.38</v>
      </c>
      <c r="N27" s="229">
        <v>24</v>
      </c>
      <c r="O27" s="229">
        <f t="shared" si="0"/>
        <v>17.02</v>
      </c>
      <c r="P27" s="229">
        <f t="shared" si="1"/>
        <v>14.97</v>
      </c>
      <c r="Q27" s="229">
        <f t="shared" si="2"/>
        <v>14.48</v>
      </c>
      <c r="R27" s="229">
        <f t="shared" si="3"/>
        <v>12.38</v>
      </c>
      <c r="T27" s="229">
        <v>24</v>
      </c>
      <c r="U27" s="233">
        <v>0.12</v>
      </c>
      <c r="V27" s="233">
        <v>0.14000000000000001</v>
      </c>
      <c r="W27" s="233">
        <v>0.1</v>
      </c>
      <c r="X27" s="233">
        <v>0.11</v>
      </c>
    </row>
    <row r="28" spans="1:24" x14ac:dyDescent="0.5">
      <c r="A28" s="228">
        <v>25</v>
      </c>
      <c r="B28" s="228">
        <v>1150</v>
      </c>
      <c r="D28" s="229">
        <v>25</v>
      </c>
      <c r="E28" s="229">
        <v>17.57</v>
      </c>
      <c r="F28" s="229">
        <v>15.45</v>
      </c>
      <c r="H28" s="229">
        <v>25</v>
      </c>
      <c r="I28" s="229">
        <v>14.83</v>
      </c>
      <c r="J28" s="229">
        <v>12.68</v>
      </c>
      <c r="N28" s="229">
        <v>25</v>
      </c>
      <c r="O28" s="229">
        <f t="shared" si="0"/>
        <v>17.57</v>
      </c>
      <c r="P28" s="229">
        <f t="shared" si="1"/>
        <v>15.45</v>
      </c>
      <c r="Q28" s="229">
        <f t="shared" si="2"/>
        <v>14.83</v>
      </c>
      <c r="R28" s="229">
        <f t="shared" si="3"/>
        <v>12.68</v>
      </c>
      <c r="T28" s="229">
        <v>25</v>
      </c>
      <c r="U28" s="233">
        <v>0.13</v>
      </c>
      <c r="V28" s="233">
        <v>0.14000000000000001</v>
      </c>
      <c r="W28" s="233">
        <v>0.11</v>
      </c>
      <c r="X28" s="233">
        <v>0.12</v>
      </c>
    </row>
    <row r="29" spans="1:24" x14ac:dyDescent="0.5">
      <c r="A29" s="228">
        <v>26</v>
      </c>
      <c r="B29" s="228">
        <v>1150</v>
      </c>
      <c r="D29" s="229">
        <v>26</v>
      </c>
      <c r="E29" s="229">
        <v>18.16</v>
      </c>
      <c r="F29" s="229">
        <v>15.96</v>
      </c>
      <c r="H29" s="229">
        <v>26</v>
      </c>
      <c r="I29" s="229">
        <v>15.19</v>
      </c>
      <c r="J29" s="229">
        <v>12.98</v>
      </c>
      <c r="N29" s="229">
        <v>26</v>
      </c>
      <c r="O29" s="229">
        <f t="shared" si="0"/>
        <v>18.16</v>
      </c>
      <c r="P29" s="229">
        <f t="shared" si="1"/>
        <v>15.96</v>
      </c>
      <c r="Q29" s="229">
        <f t="shared" si="2"/>
        <v>15.19</v>
      </c>
      <c r="R29" s="229">
        <f t="shared" si="3"/>
        <v>12.98</v>
      </c>
      <c r="T29" s="229">
        <v>26</v>
      </c>
      <c r="U29" s="233">
        <v>0.13</v>
      </c>
      <c r="V29" s="233">
        <v>0.15</v>
      </c>
      <c r="W29" s="233">
        <v>0.11</v>
      </c>
      <c r="X29" s="233">
        <v>0.12</v>
      </c>
    </row>
    <row r="30" spans="1:24" x14ac:dyDescent="0.5">
      <c r="A30" s="228">
        <v>27</v>
      </c>
      <c r="B30" s="228">
        <v>1150</v>
      </c>
      <c r="D30" s="229">
        <v>27</v>
      </c>
      <c r="E30" s="229">
        <v>18.78</v>
      </c>
      <c r="F30" s="229">
        <v>16.52</v>
      </c>
      <c r="H30" s="229">
        <v>27</v>
      </c>
      <c r="I30" s="229">
        <v>15.58</v>
      </c>
      <c r="J30" s="229">
        <v>13.29</v>
      </c>
      <c r="N30" s="229">
        <v>27</v>
      </c>
      <c r="O30" s="229">
        <f t="shared" si="0"/>
        <v>18.78</v>
      </c>
      <c r="P30" s="229">
        <f t="shared" si="1"/>
        <v>16.52</v>
      </c>
      <c r="Q30" s="229">
        <f t="shared" si="2"/>
        <v>15.58</v>
      </c>
      <c r="R30" s="229">
        <f t="shared" si="3"/>
        <v>13.29</v>
      </c>
      <c r="T30" s="229">
        <v>27</v>
      </c>
      <c r="U30" s="233">
        <v>0.14000000000000001</v>
      </c>
      <c r="V30" s="233">
        <v>0.16</v>
      </c>
      <c r="W30" s="233">
        <v>0.12</v>
      </c>
      <c r="X30" s="233">
        <v>0.13</v>
      </c>
    </row>
    <row r="31" spans="1:24" x14ac:dyDescent="0.5">
      <c r="A31" s="228">
        <v>28</v>
      </c>
      <c r="B31" s="228">
        <v>1150</v>
      </c>
      <c r="D31" s="229">
        <v>28</v>
      </c>
      <c r="E31" s="229">
        <v>19.45</v>
      </c>
      <c r="F31" s="229">
        <v>17.11</v>
      </c>
      <c r="H31" s="229">
        <v>28</v>
      </c>
      <c r="I31" s="229">
        <v>15.98</v>
      </c>
      <c r="J31" s="229">
        <v>13.63</v>
      </c>
      <c r="N31" s="229">
        <v>28</v>
      </c>
      <c r="O31" s="229">
        <f t="shared" si="0"/>
        <v>19.45</v>
      </c>
      <c r="P31" s="229">
        <f t="shared" si="1"/>
        <v>17.11</v>
      </c>
      <c r="Q31" s="229">
        <f t="shared" si="2"/>
        <v>15.98</v>
      </c>
      <c r="R31" s="229">
        <f t="shared" si="3"/>
        <v>13.63</v>
      </c>
      <c r="T31" s="229">
        <v>28</v>
      </c>
      <c r="U31" s="233">
        <v>0.15</v>
      </c>
      <c r="V31" s="233">
        <v>0.17</v>
      </c>
      <c r="W31" s="233">
        <v>0.12</v>
      </c>
      <c r="X31" s="233">
        <v>0.14000000000000001</v>
      </c>
    </row>
    <row r="32" spans="1:24" x14ac:dyDescent="0.5">
      <c r="A32" s="228">
        <v>29</v>
      </c>
      <c r="B32" s="228">
        <v>1150</v>
      </c>
      <c r="D32" s="229">
        <v>29</v>
      </c>
      <c r="E32" s="229">
        <v>20.16</v>
      </c>
      <c r="F32" s="229">
        <v>17.739999999999998</v>
      </c>
      <c r="H32" s="229">
        <v>29</v>
      </c>
      <c r="I32" s="229">
        <v>16.399999999999999</v>
      </c>
      <c r="J32" s="229">
        <v>13.98</v>
      </c>
      <c r="N32" s="229">
        <v>29</v>
      </c>
      <c r="O32" s="229">
        <f t="shared" si="0"/>
        <v>20.16</v>
      </c>
      <c r="P32" s="229">
        <f t="shared" si="1"/>
        <v>17.739999999999998</v>
      </c>
      <c r="Q32" s="229">
        <f t="shared" si="2"/>
        <v>16.399999999999999</v>
      </c>
      <c r="R32" s="229">
        <f t="shared" si="3"/>
        <v>13.98</v>
      </c>
      <c r="T32" s="229">
        <v>29</v>
      </c>
      <c r="U32" s="233">
        <v>0.16</v>
      </c>
      <c r="V32" s="233">
        <v>0.18</v>
      </c>
      <c r="W32" s="233">
        <v>0.13</v>
      </c>
      <c r="X32" s="233">
        <v>0.14000000000000001</v>
      </c>
    </row>
    <row r="33" spans="1:24" x14ac:dyDescent="0.5">
      <c r="A33" s="228">
        <v>30</v>
      </c>
      <c r="B33" s="228">
        <v>1150</v>
      </c>
      <c r="D33" s="229">
        <v>30</v>
      </c>
      <c r="E33" s="229">
        <v>20.93</v>
      </c>
      <c r="F33" s="229">
        <v>18.43</v>
      </c>
      <c r="H33" s="229">
        <v>30</v>
      </c>
      <c r="I33" s="229">
        <v>16.850000000000001</v>
      </c>
      <c r="J33" s="229">
        <v>14.34</v>
      </c>
      <c r="N33" s="229">
        <v>30</v>
      </c>
      <c r="O33" s="229">
        <f t="shared" si="0"/>
        <v>20.93</v>
      </c>
      <c r="P33" s="229">
        <f t="shared" si="1"/>
        <v>18.43</v>
      </c>
      <c r="Q33" s="229">
        <f t="shared" si="2"/>
        <v>16.850000000000001</v>
      </c>
      <c r="R33" s="229">
        <f t="shared" si="3"/>
        <v>14.34</v>
      </c>
      <c r="T33" s="229">
        <v>30</v>
      </c>
      <c r="U33" s="233">
        <v>0.17</v>
      </c>
      <c r="V33" s="233">
        <v>0.19</v>
      </c>
      <c r="W33" s="233">
        <v>0.14000000000000001</v>
      </c>
      <c r="X33" s="233">
        <v>0.15</v>
      </c>
    </row>
    <row r="34" spans="1:24" x14ac:dyDescent="0.5">
      <c r="A34" s="228">
        <v>31</v>
      </c>
      <c r="B34" s="228">
        <v>1150</v>
      </c>
      <c r="D34" s="229">
        <v>31</v>
      </c>
      <c r="E34" s="229">
        <v>21.76</v>
      </c>
      <c r="F34" s="229">
        <v>19.16</v>
      </c>
      <c r="H34" s="229">
        <v>31</v>
      </c>
      <c r="I34" s="229">
        <v>17.32</v>
      </c>
      <c r="J34" s="229">
        <v>14.73</v>
      </c>
      <c r="N34" s="229">
        <v>31</v>
      </c>
      <c r="O34" s="229">
        <f t="shared" si="0"/>
        <v>21.76</v>
      </c>
      <c r="P34" s="229">
        <f t="shared" si="1"/>
        <v>19.16</v>
      </c>
      <c r="Q34" s="229">
        <f t="shared" si="2"/>
        <v>17.32</v>
      </c>
      <c r="R34" s="229">
        <f t="shared" si="3"/>
        <v>14.73</v>
      </c>
      <c r="T34" s="229">
        <v>31</v>
      </c>
      <c r="U34" s="233">
        <v>0.18</v>
      </c>
      <c r="V34" s="233">
        <v>0.21</v>
      </c>
      <c r="W34" s="233">
        <v>0.15</v>
      </c>
      <c r="X34" s="233">
        <v>0.16</v>
      </c>
    </row>
    <row r="35" spans="1:24" x14ac:dyDescent="0.5">
      <c r="A35" s="228">
        <v>32</v>
      </c>
      <c r="B35" s="228">
        <v>1150</v>
      </c>
      <c r="D35" s="229">
        <v>32</v>
      </c>
      <c r="E35" s="229">
        <v>22.65</v>
      </c>
      <c r="F35" s="229">
        <v>19.96</v>
      </c>
      <c r="H35" s="229">
        <v>32</v>
      </c>
      <c r="I35" s="229">
        <v>17.809999999999999</v>
      </c>
      <c r="J35" s="229">
        <v>15.13</v>
      </c>
      <c r="N35" s="229">
        <v>32</v>
      </c>
      <c r="O35" s="229">
        <f t="shared" si="0"/>
        <v>22.65</v>
      </c>
      <c r="P35" s="229">
        <f t="shared" si="1"/>
        <v>19.96</v>
      </c>
      <c r="Q35" s="229">
        <f t="shared" si="2"/>
        <v>17.809999999999999</v>
      </c>
      <c r="R35" s="229">
        <f t="shared" si="3"/>
        <v>15.13</v>
      </c>
      <c r="T35" s="229">
        <v>32</v>
      </c>
      <c r="U35" s="233">
        <v>0.19</v>
      </c>
      <c r="V35" s="233">
        <v>0.22</v>
      </c>
      <c r="W35" s="233">
        <v>0.16</v>
      </c>
      <c r="X35" s="233">
        <v>0.17</v>
      </c>
    </row>
    <row r="36" spans="1:24" x14ac:dyDescent="0.5">
      <c r="A36" s="228">
        <v>33</v>
      </c>
      <c r="B36" s="228">
        <v>1150</v>
      </c>
      <c r="D36" s="229">
        <v>33</v>
      </c>
      <c r="E36" s="229">
        <v>23.62</v>
      </c>
      <c r="F36" s="229">
        <v>20.81</v>
      </c>
      <c r="H36" s="229">
        <v>33</v>
      </c>
      <c r="I36" s="229">
        <v>18.329999999999998</v>
      </c>
      <c r="J36" s="229">
        <v>15.56</v>
      </c>
      <c r="N36" s="229">
        <v>33</v>
      </c>
      <c r="O36" s="229">
        <f t="shared" si="0"/>
        <v>23.62</v>
      </c>
      <c r="P36" s="229">
        <f t="shared" si="1"/>
        <v>20.81</v>
      </c>
      <c r="Q36" s="229">
        <f t="shared" si="2"/>
        <v>18.329999999999998</v>
      </c>
      <c r="R36" s="229">
        <f t="shared" si="3"/>
        <v>15.56</v>
      </c>
      <c r="T36" s="229">
        <v>33</v>
      </c>
      <c r="U36" s="233">
        <v>0.21</v>
      </c>
      <c r="V36" s="233">
        <v>0.24</v>
      </c>
      <c r="W36" s="233">
        <v>0.16</v>
      </c>
      <c r="X36" s="233">
        <v>0.18</v>
      </c>
    </row>
    <row r="37" spans="1:24" x14ac:dyDescent="0.5">
      <c r="A37" s="228">
        <v>34</v>
      </c>
      <c r="B37" s="228">
        <v>1150</v>
      </c>
      <c r="D37" s="229">
        <v>34</v>
      </c>
      <c r="E37" s="229">
        <v>24.66</v>
      </c>
      <c r="F37" s="229">
        <v>21.74</v>
      </c>
      <c r="H37" s="229">
        <v>34</v>
      </c>
      <c r="I37" s="229">
        <v>18.88</v>
      </c>
      <c r="J37" s="229">
        <v>16</v>
      </c>
      <c r="N37" s="229">
        <v>34</v>
      </c>
      <c r="O37" s="229">
        <f t="shared" si="0"/>
        <v>24.66</v>
      </c>
      <c r="P37" s="229">
        <f t="shared" si="1"/>
        <v>21.74</v>
      </c>
      <c r="Q37" s="229">
        <f t="shared" si="2"/>
        <v>18.88</v>
      </c>
      <c r="R37" s="229">
        <f t="shared" si="3"/>
        <v>16</v>
      </c>
      <c r="T37" s="229">
        <v>34</v>
      </c>
      <c r="U37" s="233">
        <v>0.22</v>
      </c>
      <c r="V37" s="233">
        <v>0.26</v>
      </c>
      <c r="W37" s="233">
        <v>0.18</v>
      </c>
      <c r="X37" s="233">
        <v>0.19</v>
      </c>
    </row>
    <row r="38" spans="1:24" x14ac:dyDescent="0.5">
      <c r="A38" s="228">
        <v>35</v>
      </c>
      <c r="B38" s="228">
        <v>1150</v>
      </c>
      <c r="D38" s="229">
        <v>35</v>
      </c>
      <c r="E38" s="229">
        <v>25.79</v>
      </c>
      <c r="F38" s="229">
        <v>22.74</v>
      </c>
      <c r="H38" s="229">
        <v>35</v>
      </c>
      <c r="I38" s="229">
        <v>19.440000000000001</v>
      </c>
      <c r="J38" s="229">
        <v>16.47</v>
      </c>
      <c r="N38" s="229">
        <v>35</v>
      </c>
      <c r="O38" s="229">
        <f t="shared" si="0"/>
        <v>25.79</v>
      </c>
      <c r="P38" s="229">
        <f t="shared" si="1"/>
        <v>22.74</v>
      </c>
      <c r="Q38" s="229">
        <f t="shared" si="2"/>
        <v>19.440000000000001</v>
      </c>
      <c r="R38" s="229">
        <f t="shared" si="3"/>
        <v>16.47</v>
      </c>
      <c r="T38" s="229">
        <v>35</v>
      </c>
      <c r="U38" s="233">
        <v>0.24</v>
      </c>
      <c r="V38" s="233">
        <v>0.28000000000000003</v>
      </c>
      <c r="W38" s="233">
        <v>0.19</v>
      </c>
      <c r="X38" s="233">
        <v>0.2</v>
      </c>
    </row>
    <row r="39" spans="1:24" x14ac:dyDescent="0.5">
      <c r="A39" s="228">
        <v>36</v>
      </c>
      <c r="B39" s="228">
        <v>1150</v>
      </c>
      <c r="D39" s="229">
        <v>36</v>
      </c>
      <c r="E39" s="229">
        <v>27.02</v>
      </c>
      <c r="F39" s="229">
        <v>23.85</v>
      </c>
      <c r="H39" s="229">
        <v>36</v>
      </c>
      <c r="I39" s="229">
        <v>20.05</v>
      </c>
      <c r="J39" s="229">
        <v>16.97</v>
      </c>
      <c r="N39" s="229">
        <v>36</v>
      </c>
      <c r="O39" s="229">
        <f t="shared" si="0"/>
        <v>27.02</v>
      </c>
      <c r="P39" s="229">
        <f t="shared" si="1"/>
        <v>23.85</v>
      </c>
      <c r="Q39" s="229">
        <f t="shared" si="2"/>
        <v>20.05</v>
      </c>
      <c r="R39" s="229">
        <f t="shared" si="3"/>
        <v>16.97</v>
      </c>
      <c r="T39" s="229">
        <v>36</v>
      </c>
      <c r="U39" s="233">
        <v>0.26</v>
      </c>
      <c r="V39" s="233">
        <v>0.3</v>
      </c>
      <c r="W39" s="233">
        <v>0.2</v>
      </c>
      <c r="X39" s="233">
        <v>0.22</v>
      </c>
    </row>
    <row r="40" spans="1:24" x14ac:dyDescent="0.5">
      <c r="A40" s="228">
        <v>37</v>
      </c>
      <c r="B40" s="228">
        <v>1150</v>
      </c>
      <c r="D40" s="229">
        <v>37</v>
      </c>
      <c r="E40" s="229">
        <v>28.37</v>
      </c>
      <c r="F40" s="229">
        <v>25.05</v>
      </c>
      <c r="H40" s="229">
        <v>37</v>
      </c>
      <c r="I40" s="229">
        <v>20.67</v>
      </c>
      <c r="J40" s="229">
        <v>17.48</v>
      </c>
      <c r="N40" s="229">
        <v>37</v>
      </c>
      <c r="O40" s="229">
        <f t="shared" si="0"/>
        <v>28.37</v>
      </c>
      <c r="P40" s="229">
        <f t="shared" si="1"/>
        <v>25.05</v>
      </c>
      <c r="Q40" s="229">
        <f t="shared" si="2"/>
        <v>20.67</v>
      </c>
      <c r="R40" s="229">
        <f t="shared" si="3"/>
        <v>17.48</v>
      </c>
      <c r="T40" s="229">
        <v>37</v>
      </c>
      <c r="U40" s="233">
        <v>0.28000000000000003</v>
      </c>
      <c r="V40" s="233">
        <v>0.32</v>
      </c>
      <c r="W40" s="233">
        <v>0.21</v>
      </c>
      <c r="X40" s="233">
        <v>0.23</v>
      </c>
    </row>
    <row r="41" spans="1:24" x14ac:dyDescent="0.5">
      <c r="A41" s="228">
        <v>38</v>
      </c>
      <c r="B41" s="228">
        <v>1150</v>
      </c>
      <c r="D41" s="229">
        <v>38</v>
      </c>
      <c r="E41" s="229">
        <v>29.83</v>
      </c>
      <c r="F41" s="229">
        <v>26.37</v>
      </c>
      <c r="H41" s="229">
        <v>38</v>
      </c>
      <c r="I41" s="229">
        <v>21.34</v>
      </c>
      <c r="J41" s="229">
        <v>18.03</v>
      </c>
      <c r="N41" s="229">
        <v>38</v>
      </c>
      <c r="O41" s="229">
        <f t="shared" si="0"/>
        <v>29.83</v>
      </c>
      <c r="P41" s="229">
        <f t="shared" si="1"/>
        <v>26.37</v>
      </c>
      <c r="Q41" s="229">
        <f t="shared" si="2"/>
        <v>21.34</v>
      </c>
      <c r="R41" s="229">
        <f t="shared" si="3"/>
        <v>18.03</v>
      </c>
      <c r="T41" s="229">
        <v>38</v>
      </c>
      <c r="U41" s="233">
        <v>0.31</v>
      </c>
      <c r="V41" s="233">
        <v>0.35</v>
      </c>
      <c r="W41" s="233">
        <v>0.23</v>
      </c>
      <c r="X41" s="233">
        <v>0.25</v>
      </c>
    </row>
    <row r="42" spans="1:24" x14ac:dyDescent="0.5">
      <c r="A42" s="228">
        <v>39</v>
      </c>
      <c r="B42" s="228">
        <v>1150</v>
      </c>
      <c r="D42" s="229">
        <v>39</v>
      </c>
      <c r="E42" s="229">
        <v>31.45</v>
      </c>
      <c r="F42" s="229">
        <v>27.83</v>
      </c>
      <c r="H42" s="229">
        <v>39</v>
      </c>
      <c r="I42" s="229">
        <v>22.04</v>
      </c>
      <c r="J42" s="229">
        <v>18.600000000000001</v>
      </c>
      <c r="N42" s="229">
        <v>39</v>
      </c>
      <c r="O42" s="229">
        <f t="shared" si="0"/>
        <v>31.45</v>
      </c>
      <c r="P42" s="229">
        <f t="shared" si="1"/>
        <v>27.83</v>
      </c>
      <c r="Q42" s="229">
        <f t="shared" si="2"/>
        <v>22.04</v>
      </c>
      <c r="R42" s="229">
        <f t="shared" si="3"/>
        <v>18.600000000000001</v>
      </c>
      <c r="T42" s="229">
        <v>39</v>
      </c>
      <c r="U42" s="233">
        <v>0.34</v>
      </c>
      <c r="V42" s="233">
        <v>0.38</v>
      </c>
      <c r="W42" s="233">
        <v>0.24</v>
      </c>
      <c r="X42" s="233">
        <v>0.26</v>
      </c>
    </row>
    <row r="43" spans="1:24" x14ac:dyDescent="0.5">
      <c r="A43" s="228">
        <v>40</v>
      </c>
      <c r="B43" s="228">
        <v>1150</v>
      </c>
      <c r="D43" s="229">
        <v>40</v>
      </c>
      <c r="E43" s="229">
        <v>33.24</v>
      </c>
      <c r="F43" s="229">
        <v>29.44</v>
      </c>
      <c r="H43" s="229">
        <v>40</v>
      </c>
      <c r="I43" s="229">
        <v>22.79</v>
      </c>
      <c r="J43" s="229">
        <v>19.22</v>
      </c>
      <c r="N43" s="229">
        <v>40</v>
      </c>
      <c r="O43" s="229">
        <f t="shared" si="0"/>
        <v>33.24</v>
      </c>
      <c r="P43" s="229">
        <f t="shared" si="1"/>
        <v>29.44</v>
      </c>
      <c r="Q43" s="229">
        <f t="shared" si="2"/>
        <v>22.79</v>
      </c>
      <c r="R43" s="229">
        <f t="shared" si="3"/>
        <v>19.22</v>
      </c>
      <c r="T43" s="229">
        <v>40</v>
      </c>
      <c r="U43" s="233">
        <v>0.37</v>
      </c>
      <c r="V43" s="233">
        <v>0.42</v>
      </c>
      <c r="W43" s="233">
        <v>0.26</v>
      </c>
      <c r="X43" s="233">
        <v>0.28000000000000003</v>
      </c>
    </row>
    <row r="44" spans="1:24" x14ac:dyDescent="0.5">
      <c r="A44" s="228">
        <v>41</v>
      </c>
      <c r="B44" s="228">
        <v>1150</v>
      </c>
      <c r="D44" s="229">
        <v>41</v>
      </c>
      <c r="E44" s="229">
        <v>35.22</v>
      </c>
      <c r="F44" s="229">
        <v>31.23</v>
      </c>
      <c r="H44" s="229">
        <v>41</v>
      </c>
      <c r="I44" s="229">
        <v>23.56</v>
      </c>
      <c r="J44" s="229">
        <v>19.86</v>
      </c>
      <c r="N44" s="229">
        <v>41</v>
      </c>
      <c r="O44" s="229">
        <f t="shared" si="0"/>
        <v>35.22</v>
      </c>
      <c r="P44" s="229">
        <f t="shared" si="1"/>
        <v>31.23</v>
      </c>
      <c r="Q44" s="229">
        <f t="shared" si="2"/>
        <v>23.56</v>
      </c>
      <c r="R44" s="229">
        <f t="shared" si="3"/>
        <v>19.86</v>
      </c>
      <c r="T44" s="229">
        <v>41</v>
      </c>
      <c r="U44" s="233">
        <v>0.4</v>
      </c>
      <c r="V44" s="233">
        <v>0.45</v>
      </c>
      <c r="W44" s="233">
        <v>0.28000000000000003</v>
      </c>
      <c r="X44" s="233">
        <v>0.3</v>
      </c>
    </row>
    <row r="45" spans="1:24" x14ac:dyDescent="0.5">
      <c r="A45" s="228">
        <v>42</v>
      </c>
      <c r="B45" s="228">
        <v>1150</v>
      </c>
      <c r="D45" s="229">
        <v>42</v>
      </c>
      <c r="E45" s="229">
        <v>37.43</v>
      </c>
      <c r="F45" s="229">
        <v>33.229999999999997</v>
      </c>
      <c r="H45" s="229">
        <v>42</v>
      </c>
      <c r="I45" s="229">
        <v>24.38</v>
      </c>
      <c r="J45" s="229">
        <v>20.53</v>
      </c>
      <c r="N45" s="229">
        <v>42</v>
      </c>
      <c r="O45" s="229">
        <f t="shared" si="0"/>
        <v>37.43</v>
      </c>
      <c r="P45" s="229">
        <f t="shared" si="1"/>
        <v>33.229999999999997</v>
      </c>
      <c r="Q45" s="229">
        <f t="shared" si="2"/>
        <v>24.38</v>
      </c>
      <c r="R45" s="229">
        <f t="shared" si="3"/>
        <v>20.53</v>
      </c>
      <c r="T45" s="229">
        <v>42</v>
      </c>
      <c r="U45" s="233">
        <v>0.44</v>
      </c>
      <c r="V45" s="233">
        <v>0.5</v>
      </c>
      <c r="W45" s="233">
        <v>0.3</v>
      </c>
      <c r="X45" s="233">
        <v>0.32</v>
      </c>
    </row>
    <row r="46" spans="1:24" x14ac:dyDescent="0.5">
      <c r="A46" s="228">
        <v>43</v>
      </c>
      <c r="B46" s="228">
        <v>1150</v>
      </c>
      <c r="D46" s="229">
        <v>43</v>
      </c>
      <c r="E46" s="229">
        <v>39.92</v>
      </c>
      <c r="F46" s="229">
        <v>35.479999999999997</v>
      </c>
      <c r="H46" s="229">
        <v>43</v>
      </c>
      <c r="I46" s="229">
        <v>25.26</v>
      </c>
      <c r="J46" s="229">
        <v>21.24</v>
      </c>
      <c r="N46" s="229">
        <v>43</v>
      </c>
      <c r="O46" s="229">
        <f t="shared" si="0"/>
        <v>39.92</v>
      </c>
      <c r="P46" s="229">
        <f t="shared" si="1"/>
        <v>35.479999999999997</v>
      </c>
      <c r="Q46" s="229">
        <f t="shared" si="2"/>
        <v>25.26</v>
      </c>
      <c r="R46" s="229">
        <f t="shared" si="3"/>
        <v>21.24</v>
      </c>
      <c r="T46" s="229">
        <v>43</v>
      </c>
      <c r="U46" s="233">
        <v>0.48</v>
      </c>
      <c r="V46" s="233">
        <v>0.55000000000000004</v>
      </c>
      <c r="W46" s="233">
        <v>0.32</v>
      </c>
      <c r="X46" s="233">
        <v>0.34</v>
      </c>
    </row>
    <row r="47" spans="1:24" x14ac:dyDescent="0.5">
      <c r="A47" s="228">
        <v>44</v>
      </c>
      <c r="B47" s="228">
        <v>1150</v>
      </c>
      <c r="D47" s="229">
        <v>44</v>
      </c>
      <c r="E47" s="229">
        <v>42.73</v>
      </c>
      <c r="F47" s="229">
        <v>38.04</v>
      </c>
      <c r="H47" s="229">
        <v>44</v>
      </c>
      <c r="I47" s="229">
        <v>26.17</v>
      </c>
      <c r="J47" s="229">
        <v>22</v>
      </c>
      <c r="N47" s="229">
        <v>44</v>
      </c>
      <c r="O47" s="229">
        <f t="shared" si="0"/>
        <v>42.73</v>
      </c>
      <c r="P47" s="229">
        <f t="shared" si="1"/>
        <v>38.04</v>
      </c>
      <c r="Q47" s="229">
        <f t="shared" si="2"/>
        <v>26.17</v>
      </c>
      <c r="R47" s="229">
        <f t="shared" si="3"/>
        <v>22</v>
      </c>
      <c r="T47" s="229">
        <v>44</v>
      </c>
      <c r="U47" s="233">
        <v>0.53</v>
      </c>
      <c r="V47" s="233">
        <v>0.6</v>
      </c>
      <c r="W47" s="233">
        <v>0.34</v>
      </c>
      <c r="X47" s="233">
        <v>0.36</v>
      </c>
    </row>
    <row r="48" spans="1:24" x14ac:dyDescent="0.5">
      <c r="A48" s="228">
        <v>45</v>
      </c>
      <c r="B48" s="228">
        <v>1150</v>
      </c>
      <c r="D48" s="229">
        <v>45</v>
      </c>
      <c r="E48" s="229">
        <v>45.93</v>
      </c>
      <c r="F48" s="229">
        <v>40.950000000000003</v>
      </c>
      <c r="H48" s="229">
        <v>45</v>
      </c>
      <c r="I48" s="229">
        <v>27.14</v>
      </c>
      <c r="J48" s="229">
        <v>22.8</v>
      </c>
      <c r="N48" s="229">
        <v>45</v>
      </c>
      <c r="O48" s="229">
        <f t="shared" si="0"/>
        <v>45.93</v>
      </c>
      <c r="P48" s="229">
        <f t="shared" si="1"/>
        <v>40.950000000000003</v>
      </c>
      <c r="Q48" s="229">
        <f t="shared" si="2"/>
        <v>27.14</v>
      </c>
      <c r="R48" s="229">
        <f t="shared" si="3"/>
        <v>22.8</v>
      </c>
      <c r="T48" s="229">
        <v>45</v>
      </c>
      <c r="U48" s="233">
        <v>0.57999999999999996</v>
      </c>
      <c r="V48" s="233">
        <v>0.66</v>
      </c>
      <c r="W48" s="233">
        <v>0.35</v>
      </c>
      <c r="X48" s="233">
        <v>0.38</v>
      </c>
    </row>
    <row r="49" spans="1:24" x14ac:dyDescent="0.5">
      <c r="A49" s="228">
        <v>46</v>
      </c>
      <c r="B49" s="228">
        <v>1150</v>
      </c>
      <c r="D49" s="229">
        <v>46</v>
      </c>
      <c r="E49" s="229">
        <v>49.62</v>
      </c>
      <c r="F49" s="229">
        <v>44.31</v>
      </c>
      <c r="H49" s="229">
        <v>46</v>
      </c>
      <c r="I49" s="229">
        <v>28.17</v>
      </c>
      <c r="J49" s="229">
        <v>23.64</v>
      </c>
      <c r="N49" s="229">
        <v>46</v>
      </c>
      <c r="O49" s="229">
        <f t="shared" si="0"/>
        <v>49.62</v>
      </c>
      <c r="P49" s="229">
        <f t="shared" si="1"/>
        <v>44.31</v>
      </c>
      <c r="Q49" s="229">
        <f t="shared" si="2"/>
        <v>28.17</v>
      </c>
      <c r="R49" s="229">
        <f t="shared" si="3"/>
        <v>23.64</v>
      </c>
      <c r="T49" s="229">
        <v>46</v>
      </c>
      <c r="U49" s="233">
        <v>0.63</v>
      </c>
      <c r="V49" s="233">
        <v>0.72</v>
      </c>
      <c r="W49" s="233">
        <v>0.37</v>
      </c>
      <c r="X49" s="233">
        <v>0.4</v>
      </c>
    </row>
    <row r="50" spans="1:24" x14ac:dyDescent="0.5">
      <c r="A50" s="228">
        <v>47</v>
      </c>
      <c r="B50" s="228">
        <v>1150</v>
      </c>
      <c r="D50" s="229">
        <v>47</v>
      </c>
      <c r="E50" s="229">
        <v>53.9</v>
      </c>
      <c r="F50" s="229">
        <v>48.22</v>
      </c>
      <c r="H50" s="229">
        <v>47</v>
      </c>
      <c r="I50" s="229">
        <v>29.26</v>
      </c>
      <c r="J50" s="229">
        <v>24.54</v>
      </c>
      <c r="N50" s="229">
        <v>47</v>
      </c>
      <c r="O50" s="229">
        <f t="shared" si="0"/>
        <v>53.9</v>
      </c>
      <c r="P50" s="229">
        <f t="shared" si="1"/>
        <v>48.22</v>
      </c>
      <c r="Q50" s="229">
        <f t="shared" si="2"/>
        <v>29.26</v>
      </c>
      <c r="R50" s="229">
        <f t="shared" si="3"/>
        <v>24.54</v>
      </c>
      <c r="T50" s="229">
        <v>47</v>
      </c>
      <c r="U50" s="233">
        <v>0.7</v>
      </c>
      <c r="V50" s="233">
        <v>0.79</v>
      </c>
      <c r="W50" s="233">
        <v>0.4</v>
      </c>
      <c r="X50" s="233">
        <v>0.42</v>
      </c>
    </row>
    <row r="51" spans="1:24" x14ac:dyDescent="0.5">
      <c r="A51" s="228">
        <v>48</v>
      </c>
      <c r="B51" s="228">
        <v>1150</v>
      </c>
      <c r="D51" s="229">
        <v>48</v>
      </c>
      <c r="E51" s="229">
        <v>58.95</v>
      </c>
      <c r="F51" s="229">
        <v>52.84</v>
      </c>
      <c r="H51" s="229">
        <v>48</v>
      </c>
      <c r="I51" s="229">
        <v>30.41</v>
      </c>
      <c r="J51" s="229">
        <v>25.48</v>
      </c>
      <c r="N51" s="229">
        <v>48</v>
      </c>
      <c r="O51" s="229">
        <f t="shared" si="0"/>
        <v>58.95</v>
      </c>
      <c r="P51" s="229">
        <f t="shared" si="1"/>
        <v>52.84</v>
      </c>
      <c r="Q51" s="229">
        <f t="shared" si="2"/>
        <v>30.41</v>
      </c>
      <c r="R51" s="229">
        <f t="shared" si="3"/>
        <v>25.48</v>
      </c>
      <c r="T51" s="229">
        <v>48</v>
      </c>
      <c r="U51" s="233">
        <v>0.77</v>
      </c>
      <c r="V51" s="233">
        <v>0.87</v>
      </c>
      <c r="W51" s="233">
        <v>0.41</v>
      </c>
      <c r="X51" s="233">
        <v>0.44</v>
      </c>
    </row>
    <row r="52" spans="1:24" x14ac:dyDescent="0.5">
      <c r="A52" s="228">
        <v>49</v>
      </c>
      <c r="B52" s="228">
        <v>1150</v>
      </c>
      <c r="D52" s="229">
        <v>49</v>
      </c>
      <c r="E52" s="229">
        <v>64.959999999999994</v>
      </c>
      <c r="F52" s="229">
        <v>58.37</v>
      </c>
      <c r="H52" s="229">
        <v>49</v>
      </c>
      <c r="I52" s="229">
        <v>31.63</v>
      </c>
      <c r="J52" s="229">
        <v>26.49</v>
      </c>
      <c r="N52" s="229">
        <v>49</v>
      </c>
      <c r="O52" s="229">
        <f t="shared" si="0"/>
        <v>64.959999999999994</v>
      </c>
      <c r="P52" s="229">
        <f t="shared" si="1"/>
        <v>58.37</v>
      </c>
      <c r="Q52" s="229">
        <f t="shared" si="2"/>
        <v>31.63</v>
      </c>
      <c r="R52" s="229">
        <f t="shared" si="3"/>
        <v>26.49</v>
      </c>
      <c r="T52" s="229">
        <v>49</v>
      </c>
      <c r="U52" s="233">
        <v>0.84</v>
      </c>
      <c r="V52" s="233">
        <v>0.97</v>
      </c>
      <c r="W52" s="233">
        <v>0.43</v>
      </c>
      <c r="X52" s="233">
        <v>0.46</v>
      </c>
    </row>
    <row r="53" spans="1:24" x14ac:dyDescent="0.5">
      <c r="A53" s="228">
        <v>50</v>
      </c>
      <c r="B53" s="228">
        <v>1150</v>
      </c>
      <c r="D53" s="229">
        <v>50</v>
      </c>
      <c r="E53" s="229">
        <v>72.290000000000006</v>
      </c>
      <c r="F53" s="229">
        <v>65.11</v>
      </c>
      <c r="H53" s="229">
        <v>50</v>
      </c>
      <c r="I53" s="229">
        <v>32.93</v>
      </c>
      <c r="J53" s="229">
        <v>27.58</v>
      </c>
      <c r="N53" s="229">
        <v>50</v>
      </c>
      <c r="O53" s="229">
        <f t="shared" si="0"/>
        <v>72.290000000000006</v>
      </c>
      <c r="P53" s="229">
        <f t="shared" si="1"/>
        <v>65.11</v>
      </c>
      <c r="Q53" s="229">
        <f t="shared" si="2"/>
        <v>32.93</v>
      </c>
      <c r="R53" s="229">
        <f t="shared" si="3"/>
        <v>27.58</v>
      </c>
      <c r="T53" s="229">
        <v>50</v>
      </c>
      <c r="U53" s="233">
        <v>0.93</v>
      </c>
      <c r="V53" s="233">
        <v>1.06</v>
      </c>
      <c r="W53" s="233">
        <v>0.44</v>
      </c>
      <c r="X53" s="233">
        <v>0.47</v>
      </c>
    </row>
    <row r="54" spans="1:24" x14ac:dyDescent="0.5">
      <c r="A54" s="228">
        <v>51</v>
      </c>
      <c r="B54" s="228">
        <v>1150</v>
      </c>
      <c r="H54" s="229">
        <v>51</v>
      </c>
      <c r="I54" s="229">
        <v>34.31</v>
      </c>
      <c r="J54" s="229">
        <v>28.72</v>
      </c>
      <c r="N54" s="229">
        <v>51</v>
      </c>
      <c r="Q54" s="229">
        <f t="shared" si="2"/>
        <v>34.31</v>
      </c>
      <c r="R54" s="229">
        <f t="shared" si="3"/>
        <v>28.72</v>
      </c>
      <c r="T54" s="229">
        <v>51</v>
      </c>
      <c r="U54" s="233">
        <v>0</v>
      </c>
      <c r="V54" s="233">
        <v>0</v>
      </c>
      <c r="W54" s="233">
        <v>0.46</v>
      </c>
      <c r="X54" s="233">
        <v>0.48</v>
      </c>
    </row>
    <row r="55" spans="1:24" x14ac:dyDescent="0.5">
      <c r="A55" s="228">
        <v>52</v>
      </c>
      <c r="B55" s="228">
        <v>1150</v>
      </c>
      <c r="H55" s="229">
        <v>52</v>
      </c>
      <c r="I55" s="229">
        <v>35.78</v>
      </c>
      <c r="J55" s="229">
        <v>29.94</v>
      </c>
      <c r="N55" s="229">
        <v>52</v>
      </c>
      <c r="Q55" s="229">
        <f t="shared" si="2"/>
        <v>35.78</v>
      </c>
      <c r="R55" s="229">
        <f t="shared" si="3"/>
        <v>29.94</v>
      </c>
      <c r="T55" s="229">
        <v>52</v>
      </c>
      <c r="U55" s="233">
        <v>0</v>
      </c>
      <c r="V55" s="233">
        <v>0</v>
      </c>
      <c r="W55" s="233">
        <v>0.46</v>
      </c>
      <c r="X55" s="233">
        <v>0.49</v>
      </c>
    </row>
    <row r="56" spans="1:24" x14ac:dyDescent="0.5">
      <c r="A56" s="228">
        <v>53</v>
      </c>
      <c r="B56" s="228">
        <v>1150</v>
      </c>
      <c r="H56" s="229">
        <v>53</v>
      </c>
      <c r="I56" s="229">
        <v>37.340000000000003</v>
      </c>
      <c r="J56" s="229">
        <v>31.25</v>
      </c>
      <c r="N56" s="229">
        <v>53</v>
      </c>
      <c r="Q56" s="229">
        <f t="shared" si="2"/>
        <v>37.340000000000003</v>
      </c>
      <c r="R56" s="229">
        <f t="shared" si="3"/>
        <v>31.25</v>
      </c>
      <c r="T56" s="229">
        <v>53</v>
      </c>
      <c r="U56" s="233">
        <v>0</v>
      </c>
      <c r="V56" s="233">
        <v>0</v>
      </c>
      <c r="W56" s="233">
        <v>0.46</v>
      </c>
      <c r="X56" s="233">
        <v>0.48</v>
      </c>
    </row>
    <row r="57" spans="1:24" x14ac:dyDescent="0.5">
      <c r="A57" s="228">
        <v>54</v>
      </c>
      <c r="B57" s="228">
        <v>1150</v>
      </c>
      <c r="H57" s="229">
        <v>54</v>
      </c>
      <c r="I57" s="229">
        <v>39.020000000000003</v>
      </c>
      <c r="J57" s="229">
        <v>32.64</v>
      </c>
      <c r="N57" s="229">
        <v>54</v>
      </c>
      <c r="Q57" s="229">
        <f t="shared" si="2"/>
        <v>39.020000000000003</v>
      </c>
      <c r="R57" s="229">
        <f t="shared" si="3"/>
        <v>32.64</v>
      </c>
      <c r="T57" s="229">
        <v>54</v>
      </c>
      <c r="U57" s="233">
        <v>0</v>
      </c>
      <c r="V57" s="233">
        <v>0</v>
      </c>
      <c r="W57" s="233">
        <v>0.44</v>
      </c>
      <c r="X57" s="233">
        <v>0.47</v>
      </c>
    </row>
    <row r="58" spans="1:24" x14ac:dyDescent="0.5">
      <c r="A58" s="228">
        <v>55</v>
      </c>
      <c r="B58" s="228">
        <v>1150</v>
      </c>
      <c r="H58" s="229">
        <v>55</v>
      </c>
      <c r="I58" s="229">
        <v>40.81</v>
      </c>
      <c r="J58" s="229">
        <v>34.130000000000003</v>
      </c>
      <c r="N58" s="229">
        <v>55</v>
      </c>
      <c r="Q58" s="229">
        <f t="shared" si="2"/>
        <v>40.81</v>
      </c>
      <c r="R58" s="229">
        <f t="shared" si="3"/>
        <v>34.130000000000003</v>
      </c>
      <c r="T58" s="229">
        <v>55</v>
      </c>
      <c r="U58" s="233">
        <v>0</v>
      </c>
      <c r="V58" s="233">
        <v>0</v>
      </c>
      <c r="W58" s="233">
        <v>0.41</v>
      </c>
      <c r="X58" s="233">
        <v>0.43</v>
      </c>
    </row>
    <row r="59" spans="1:24" x14ac:dyDescent="0.5">
      <c r="A59" s="228">
        <v>56</v>
      </c>
      <c r="B59" s="228">
        <v>1150</v>
      </c>
      <c r="H59" s="229">
        <v>56</v>
      </c>
      <c r="I59" s="229">
        <v>42.73</v>
      </c>
      <c r="J59" s="229">
        <v>35.729999999999997</v>
      </c>
      <c r="N59" s="229">
        <v>56</v>
      </c>
      <c r="Q59" s="229">
        <f t="shared" si="2"/>
        <v>42.73</v>
      </c>
      <c r="R59" s="229">
        <f t="shared" si="3"/>
        <v>35.729999999999997</v>
      </c>
      <c r="T59" s="229">
        <v>56</v>
      </c>
      <c r="U59" s="232"/>
      <c r="V59" s="232"/>
      <c r="W59" s="232"/>
      <c r="X59" s="232"/>
    </row>
    <row r="60" spans="1:24" x14ac:dyDescent="0.5">
      <c r="A60" s="228">
        <v>57</v>
      </c>
      <c r="B60" s="228">
        <v>1150</v>
      </c>
      <c r="H60" s="229">
        <v>57</v>
      </c>
      <c r="I60" s="229">
        <v>44.8</v>
      </c>
      <c r="J60" s="229">
        <v>37.450000000000003</v>
      </c>
      <c r="N60" s="229">
        <v>57</v>
      </c>
      <c r="Q60" s="229">
        <f t="shared" si="2"/>
        <v>44.8</v>
      </c>
      <c r="R60" s="229">
        <f t="shared" si="3"/>
        <v>37.450000000000003</v>
      </c>
      <c r="T60" s="229">
        <v>57</v>
      </c>
      <c r="U60" s="232"/>
      <c r="V60" s="232"/>
      <c r="W60" s="232"/>
      <c r="X60" s="232"/>
    </row>
    <row r="61" spans="1:24" x14ac:dyDescent="0.5">
      <c r="A61" s="228">
        <v>58</v>
      </c>
      <c r="B61" s="228">
        <v>1150</v>
      </c>
      <c r="H61" s="229">
        <v>58</v>
      </c>
      <c r="I61" s="229">
        <v>47.01</v>
      </c>
      <c r="J61" s="229">
        <v>39.29</v>
      </c>
      <c r="N61" s="229">
        <v>58</v>
      </c>
      <c r="Q61" s="229">
        <f t="shared" si="2"/>
        <v>47.01</v>
      </c>
      <c r="R61" s="229">
        <f t="shared" si="3"/>
        <v>39.29</v>
      </c>
      <c r="T61" s="229">
        <v>58</v>
      </c>
      <c r="U61" s="232"/>
      <c r="V61" s="232"/>
      <c r="W61" s="232"/>
      <c r="X61" s="232"/>
    </row>
    <row r="62" spans="1:24" x14ac:dyDescent="0.5">
      <c r="A62" s="228">
        <v>59</v>
      </c>
      <c r="B62" s="228">
        <v>1150</v>
      </c>
      <c r="H62" s="229">
        <v>59</v>
      </c>
      <c r="I62" s="229">
        <v>49.39</v>
      </c>
      <c r="J62" s="229">
        <v>41.28</v>
      </c>
      <c r="N62" s="229">
        <v>59</v>
      </c>
      <c r="Q62" s="229">
        <f t="shared" si="2"/>
        <v>49.39</v>
      </c>
      <c r="R62" s="229">
        <f t="shared" si="3"/>
        <v>41.28</v>
      </c>
      <c r="T62" s="229">
        <v>59</v>
      </c>
      <c r="U62" s="232"/>
      <c r="V62" s="232"/>
      <c r="W62" s="232"/>
      <c r="X62" s="232"/>
    </row>
    <row r="63" spans="1:24" x14ac:dyDescent="0.5">
      <c r="A63" s="228">
        <v>60</v>
      </c>
      <c r="B63" s="228">
        <v>1150</v>
      </c>
      <c r="H63" s="229">
        <v>60</v>
      </c>
      <c r="I63" s="229">
        <v>51.96</v>
      </c>
      <c r="J63" s="229">
        <v>43.41</v>
      </c>
      <c r="N63" s="229">
        <v>60</v>
      </c>
      <c r="Q63" s="229">
        <f t="shared" si="2"/>
        <v>51.96</v>
      </c>
      <c r="R63" s="229">
        <f t="shared" si="3"/>
        <v>43.41</v>
      </c>
      <c r="T63" s="229">
        <v>60</v>
      </c>
      <c r="U63" s="232"/>
      <c r="V63" s="232"/>
      <c r="W63" s="232"/>
      <c r="X63" s="232"/>
    </row>
    <row r="64" spans="1:24" x14ac:dyDescent="0.5">
      <c r="H64" s="229">
        <v>61</v>
      </c>
      <c r="I64" s="229">
        <v>54.72</v>
      </c>
      <c r="J64" s="229">
        <v>45.72</v>
      </c>
      <c r="N64" s="229">
        <v>61</v>
      </c>
      <c r="Q64" s="229">
        <f t="shared" si="2"/>
        <v>54.72</v>
      </c>
      <c r="R64" s="229">
        <f t="shared" si="3"/>
        <v>45.72</v>
      </c>
      <c r="T64" s="229">
        <v>61</v>
      </c>
      <c r="U64" s="232"/>
      <c r="V64" s="232"/>
      <c r="W64" s="232"/>
      <c r="X64" s="232"/>
    </row>
    <row r="65" spans="8:24" x14ac:dyDescent="0.5">
      <c r="H65" s="229">
        <v>62</v>
      </c>
      <c r="I65" s="229">
        <v>57.7</v>
      </c>
      <c r="J65" s="229">
        <v>48.22</v>
      </c>
      <c r="N65" s="229">
        <v>62</v>
      </c>
      <c r="Q65" s="229">
        <f t="shared" si="2"/>
        <v>57.7</v>
      </c>
      <c r="R65" s="229">
        <f t="shared" si="3"/>
        <v>48.22</v>
      </c>
      <c r="T65" s="229">
        <v>62</v>
      </c>
      <c r="U65" s="232"/>
      <c r="V65" s="232"/>
      <c r="W65" s="232"/>
      <c r="X65" s="232"/>
    </row>
    <row r="66" spans="8:24" x14ac:dyDescent="0.5">
      <c r="H66" s="229">
        <v>63</v>
      </c>
      <c r="I66" s="229">
        <v>60.92</v>
      </c>
      <c r="J66" s="229">
        <v>50.92</v>
      </c>
      <c r="N66" s="229">
        <v>63</v>
      </c>
      <c r="Q66" s="229">
        <f t="shared" si="2"/>
        <v>60.92</v>
      </c>
      <c r="R66" s="229">
        <f t="shared" si="3"/>
        <v>50.92</v>
      </c>
      <c r="T66" s="229">
        <v>63</v>
      </c>
      <c r="U66" s="232"/>
      <c r="V66" s="232"/>
      <c r="W66" s="232"/>
      <c r="X66" s="232"/>
    </row>
    <row r="67" spans="8:24" x14ac:dyDescent="0.5">
      <c r="H67" s="229">
        <v>64</v>
      </c>
      <c r="I67" s="229">
        <v>64.39</v>
      </c>
      <c r="J67" s="229">
        <v>53.86</v>
      </c>
      <c r="N67" s="229">
        <v>64</v>
      </c>
      <c r="Q67" s="229">
        <f t="shared" si="2"/>
        <v>64.39</v>
      </c>
      <c r="R67" s="229">
        <f t="shared" si="3"/>
        <v>53.86</v>
      </c>
      <c r="T67" s="229">
        <v>64</v>
      </c>
      <c r="U67" s="232"/>
      <c r="V67" s="232"/>
      <c r="W67" s="232"/>
      <c r="X67" s="232"/>
    </row>
    <row r="68" spans="8:24" x14ac:dyDescent="0.5">
      <c r="H68" s="229">
        <v>65</v>
      </c>
      <c r="I68" s="229">
        <v>68.150000000000006</v>
      </c>
      <c r="J68" s="229">
        <v>57.04</v>
      </c>
      <c r="N68" s="229">
        <v>65</v>
      </c>
      <c r="Q68" s="229">
        <f t="shared" ref="Q68:Q73" si="4">I68</f>
        <v>68.150000000000006</v>
      </c>
      <c r="R68" s="229">
        <f t="shared" ref="R68:R73" si="5">J68</f>
        <v>57.04</v>
      </c>
      <c r="T68" s="229">
        <v>65</v>
      </c>
      <c r="U68" s="232"/>
      <c r="V68" s="232"/>
      <c r="W68" s="232"/>
      <c r="X68" s="232"/>
    </row>
    <row r="69" spans="8:24" x14ac:dyDescent="0.5">
      <c r="H69" s="229">
        <v>66</v>
      </c>
      <c r="I69" s="229">
        <v>73.760000000000005</v>
      </c>
      <c r="J69" s="229">
        <v>61.78</v>
      </c>
      <c r="N69" s="229">
        <v>66</v>
      </c>
      <c r="Q69" s="229">
        <f t="shared" si="4"/>
        <v>73.760000000000005</v>
      </c>
      <c r="R69" s="229">
        <f t="shared" si="5"/>
        <v>61.78</v>
      </c>
      <c r="T69" s="229">
        <v>66</v>
      </c>
      <c r="U69" s="232"/>
      <c r="V69" s="232"/>
      <c r="W69" s="232"/>
      <c r="X69" s="232"/>
    </row>
    <row r="70" spans="8:24" x14ac:dyDescent="0.5">
      <c r="H70" s="229">
        <v>67</v>
      </c>
      <c r="I70" s="229">
        <v>78.25</v>
      </c>
      <c r="J70" s="229">
        <v>65.62</v>
      </c>
      <c r="N70" s="229">
        <v>67</v>
      </c>
      <c r="Q70" s="229">
        <f t="shared" si="4"/>
        <v>78.25</v>
      </c>
      <c r="R70" s="229">
        <f t="shared" si="5"/>
        <v>65.62</v>
      </c>
      <c r="T70" s="229">
        <v>67</v>
      </c>
      <c r="U70" s="232"/>
      <c r="V70" s="232"/>
      <c r="W70" s="232"/>
      <c r="X70" s="232"/>
    </row>
    <row r="71" spans="8:24" x14ac:dyDescent="0.5">
      <c r="H71" s="229">
        <v>68</v>
      </c>
      <c r="I71" s="229">
        <v>83.13</v>
      </c>
      <c r="J71" s="229">
        <v>69.81</v>
      </c>
      <c r="N71" s="229">
        <v>68</v>
      </c>
      <c r="Q71" s="229">
        <f t="shared" si="4"/>
        <v>83.13</v>
      </c>
      <c r="R71" s="229">
        <f t="shared" si="5"/>
        <v>69.81</v>
      </c>
      <c r="T71" s="229">
        <v>68</v>
      </c>
      <c r="U71" s="232"/>
      <c r="V71" s="232"/>
      <c r="W71" s="232"/>
      <c r="X71" s="232"/>
    </row>
    <row r="72" spans="8:24" x14ac:dyDescent="0.5">
      <c r="H72" s="229">
        <v>69</v>
      </c>
      <c r="I72" s="229">
        <v>88.42</v>
      </c>
      <c r="J72" s="229">
        <v>74.349999999999994</v>
      </c>
      <c r="N72" s="229">
        <v>69</v>
      </c>
      <c r="Q72" s="229">
        <f t="shared" si="4"/>
        <v>88.42</v>
      </c>
      <c r="R72" s="229">
        <f t="shared" si="5"/>
        <v>74.349999999999994</v>
      </c>
      <c r="T72" s="229">
        <v>69</v>
      </c>
      <c r="U72" s="232"/>
      <c r="V72" s="232"/>
      <c r="W72" s="232"/>
      <c r="X72" s="232"/>
    </row>
    <row r="73" spans="8:24" x14ac:dyDescent="0.5">
      <c r="H73" s="229">
        <v>70</v>
      </c>
      <c r="I73" s="229">
        <v>98.06</v>
      </c>
      <c r="J73" s="229">
        <v>81.73</v>
      </c>
      <c r="N73" s="229">
        <v>70</v>
      </c>
      <c r="Q73" s="229">
        <f t="shared" si="4"/>
        <v>98.06</v>
      </c>
      <c r="R73" s="229">
        <f t="shared" si="5"/>
        <v>81.73</v>
      </c>
      <c r="T73" s="229">
        <v>70</v>
      </c>
      <c r="U73" s="232"/>
      <c r="V73" s="232"/>
      <c r="W73" s="232"/>
      <c r="X73" s="232"/>
    </row>
  </sheetData>
  <mergeCells count="2">
    <mergeCell ref="E1:F1"/>
    <mergeCell ref="I1:J1"/>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Y127"/>
  <sheetViews>
    <sheetView workbookViewId="0">
      <pane xSplit="3" ySplit="1" topLeftCell="D35" activePane="bottomRight" state="frozen"/>
      <selection activeCell="A4" sqref="A4"/>
      <selection pane="topRight" activeCell="A4" sqref="A4"/>
      <selection pane="bottomLeft" activeCell="A4" sqref="A4"/>
      <selection pane="bottomRight" activeCell="A4" sqref="A4"/>
    </sheetView>
  </sheetViews>
  <sheetFormatPr defaultRowHeight="12.75" x14ac:dyDescent="0.2"/>
  <cols>
    <col min="1" max="16384" width="9.140625" style="196"/>
  </cols>
  <sheetData>
    <row r="1" spans="1:103" x14ac:dyDescent="0.2">
      <c r="A1" s="196" t="s">
        <v>11</v>
      </c>
      <c r="B1" s="196" t="s">
        <v>12</v>
      </c>
      <c r="C1" s="196" t="s">
        <v>13</v>
      </c>
      <c r="D1" s="196">
        <v>1</v>
      </c>
      <c r="E1" s="196">
        <v>2</v>
      </c>
      <c r="F1" s="196">
        <v>3</v>
      </c>
      <c r="G1" s="196">
        <v>4</v>
      </c>
      <c r="H1" s="196">
        <v>5</v>
      </c>
      <c r="I1" s="196">
        <v>6</v>
      </c>
      <c r="J1" s="196">
        <v>7</v>
      </c>
      <c r="K1" s="196">
        <v>8</v>
      </c>
      <c r="L1" s="196">
        <v>9</v>
      </c>
      <c r="M1" s="196">
        <v>10</v>
      </c>
      <c r="N1" s="196">
        <v>11</v>
      </c>
      <c r="O1" s="196">
        <v>12</v>
      </c>
      <c r="P1" s="196">
        <v>13</v>
      </c>
      <c r="Q1" s="196">
        <v>14</v>
      </c>
      <c r="R1" s="196">
        <v>15</v>
      </c>
      <c r="S1" s="196">
        <v>16</v>
      </c>
      <c r="T1" s="196">
        <v>17</v>
      </c>
      <c r="U1" s="196">
        <v>18</v>
      </c>
      <c r="V1" s="196">
        <v>19</v>
      </c>
      <c r="W1" s="196">
        <v>20</v>
      </c>
      <c r="X1" s="196">
        <v>21</v>
      </c>
      <c r="Y1" s="196">
        <v>22</v>
      </c>
      <c r="Z1" s="196">
        <v>23</v>
      </c>
      <c r="AA1" s="196">
        <v>24</v>
      </c>
      <c r="AB1" s="196">
        <v>25</v>
      </c>
      <c r="AC1" s="196">
        <v>26</v>
      </c>
      <c r="AD1" s="196">
        <v>27</v>
      </c>
      <c r="AE1" s="196">
        <v>28</v>
      </c>
      <c r="AF1" s="196">
        <v>29</v>
      </c>
      <c r="AG1" s="196">
        <v>30</v>
      </c>
      <c r="AH1" s="196">
        <v>31</v>
      </c>
      <c r="AI1" s="196">
        <v>32</v>
      </c>
      <c r="AJ1" s="196">
        <v>33</v>
      </c>
      <c r="AK1" s="196">
        <v>34</v>
      </c>
      <c r="AL1" s="196">
        <v>35</v>
      </c>
      <c r="AM1" s="196">
        <v>36</v>
      </c>
      <c r="AN1" s="196">
        <v>37</v>
      </c>
      <c r="AO1" s="196">
        <v>38</v>
      </c>
      <c r="AP1" s="196">
        <v>39</v>
      </c>
      <c r="AQ1" s="196">
        <v>40</v>
      </c>
      <c r="AR1" s="196">
        <v>41</v>
      </c>
      <c r="AS1" s="196">
        <v>42</v>
      </c>
      <c r="AT1" s="196">
        <v>43</v>
      </c>
      <c r="AU1" s="196">
        <v>44</v>
      </c>
      <c r="AV1" s="196">
        <v>45</v>
      </c>
      <c r="AW1" s="196">
        <v>46</v>
      </c>
      <c r="AX1" s="196">
        <v>47</v>
      </c>
      <c r="AY1" s="196">
        <v>48</v>
      </c>
      <c r="AZ1" s="196">
        <v>49</v>
      </c>
      <c r="BA1" s="196">
        <v>50</v>
      </c>
      <c r="BB1" s="196">
        <v>51</v>
      </c>
      <c r="BC1" s="196">
        <v>52</v>
      </c>
      <c r="BD1" s="196">
        <v>53</v>
      </c>
      <c r="BE1" s="196">
        <v>54</v>
      </c>
      <c r="BF1" s="196">
        <v>55</v>
      </c>
      <c r="BG1" s="196">
        <v>56</v>
      </c>
      <c r="BH1" s="196">
        <v>57</v>
      </c>
      <c r="BI1" s="196">
        <v>58</v>
      </c>
      <c r="BJ1" s="196">
        <v>59</v>
      </c>
      <c r="BK1" s="196">
        <v>60</v>
      </c>
      <c r="BL1" s="196">
        <v>61</v>
      </c>
      <c r="BM1" s="196">
        <v>62</v>
      </c>
      <c r="BN1" s="196">
        <v>63</v>
      </c>
      <c r="BO1" s="196">
        <v>64</v>
      </c>
      <c r="BP1" s="196">
        <v>65</v>
      </c>
      <c r="BQ1" s="196">
        <v>66</v>
      </c>
      <c r="BR1" s="196">
        <v>67</v>
      </c>
      <c r="BS1" s="196">
        <v>68</v>
      </c>
      <c r="BT1" s="196">
        <v>69</v>
      </c>
      <c r="BU1" s="196">
        <v>70</v>
      </c>
      <c r="BV1" s="196">
        <v>71</v>
      </c>
      <c r="BW1" s="196">
        <v>72</v>
      </c>
      <c r="BX1" s="196">
        <v>73</v>
      </c>
      <c r="BY1" s="196">
        <v>74</v>
      </c>
      <c r="BZ1" s="196">
        <v>75</v>
      </c>
      <c r="CA1" s="196">
        <v>76</v>
      </c>
      <c r="CB1" s="196">
        <v>77</v>
      </c>
      <c r="CC1" s="196">
        <v>78</v>
      </c>
      <c r="CD1" s="196">
        <v>79</v>
      </c>
      <c r="CE1" s="196">
        <v>80</v>
      </c>
      <c r="CF1" s="196">
        <v>81</v>
      </c>
      <c r="CG1" s="196">
        <v>82</v>
      </c>
      <c r="CH1" s="196">
        <v>83</v>
      </c>
      <c r="CI1" s="196">
        <v>84</v>
      </c>
      <c r="CJ1" s="196">
        <v>85</v>
      </c>
      <c r="CK1" s="196">
        <v>86</v>
      </c>
      <c r="CL1" s="196">
        <v>87</v>
      </c>
      <c r="CM1" s="196">
        <v>88</v>
      </c>
      <c r="CN1" s="196">
        <v>89</v>
      </c>
      <c r="CO1" s="196">
        <v>90</v>
      </c>
      <c r="CP1" s="196">
        <v>91</v>
      </c>
      <c r="CQ1" s="196">
        <v>92</v>
      </c>
      <c r="CR1" s="196">
        <v>93</v>
      </c>
      <c r="CS1" s="196">
        <v>94</v>
      </c>
      <c r="CT1" s="196">
        <v>95</v>
      </c>
      <c r="CU1" s="196">
        <v>96</v>
      </c>
      <c r="CV1" s="196">
        <v>97</v>
      </c>
      <c r="CW1" s="196">
        <v>98</v>
      </c>
      <c r="CX1" s="196">
        <v>99</v>
      </c>
      <c r="CY1" s="196">
        <v>100</v>
      </c>
    </row>
    <row r="2" spans="1:103" s="198" customFormat="1" x14ac:dyDescent="0.2">
      <c r="A2" s="197" t="s">
        <v>635</v>
      </c>
      <c r="B2" s="198" t="s">
        <v>14</v>
      </c>
      <c r="C2" s="198">
        <v>0</v>
      </c>
      <c r="D2" s="198">
        <v>0</v>
      </c>
      <c r="E2" s="198">
        <v>2</v>
      </c>
      <c r="F2" s="198">
        <v>6</v>
      </c>
      <c r="G2" s="198">
        <v>10</v>
      </c>
      <c r="H2" s="198">
        <v>14</v>
      </c>
      <c r="I2" s="198">
        <v>19</v>
      </c>
      <c r="J2" s="198">
        <v>24</v>
      </c>
      <c r="K2" s="198">
        <v>29</v>
      </c>
      <c r="L2" s="198">
        <v>34</v>
      </c>
      <c r="M2" s="198">
        <v>38</v>
      </c>
      <c r="N2" s="198">
        <v>44</v>
      </c>
      <c r="O2" s="198">
        <v>49</v>
      </c>
      <c r="P2" s="198">
        <v>54</v>
      </c>
      <c r="Q2" s="198">
        <v>59</v>
      </c>
      <c r="R2" s="198">
        <v>65</v>
      </c>
      <c r="S2" s="198">
        <v>70</v>
      </c>
      <c r="T2" s="198">
        <v>76</v>
      </c>
      <c r="U2" s="198">
        <v>81</v>
      </c>
      <c r="V2" s="198">
        <v>87</v>
      </c>
      <c r="W2" s="198">
        <v>93</v>
      </c>
      <c r="X2" s="198">
        <v>99</v>
      </c>
      <c r="Y2" s="198">
        <v>105</v>
      </c>
      <c r="Z2" s="198">
        <v>112</v>
      </c>
      <c r="AA2" s="198">
        <v>118</v>
      </c>
      <c r="AB2" s="198">
        <v>125</v>
      </c>
      <c r="AC2" s="198">
        <v>132</v>
      </c>
      <c r="AD2" s="198">
        <v>139</v>
      </c>
      <c r="AE2" s="198">
        <v>147</v>
      </c>
      <c r="AF2" s="198">
        <v>155</v>
      </c>
      <c r="AG2" s="198">
        <v>163</v>
      </c>
      <c r="AH2" s="198">
        <v>171</v>
      </c>
      <c r="AI2" s="198">
        <v>179</v>
      </c>
      <c r="AJ2" s="198">
        <v>188</v>
      </c>
      <c r="AK2" s="198">
        <v>197</v>
      </c>
      <c r="AL2" s="198">
        <v>207</v>
      </c>
      <c r="AM2" s="198">
        <v>216</v>
      </c>
      <c r="AN2" s="198">
        <v>226</v>
      </c>
      <c r="AO2" s="198">
        <v>236</v>
      </c>
      <c r="AP2" s="198">
        <v>247</v>
      </c>
      <c r="AQ2" s="198">
        <v>258</v>
      </c>
      <c r="AR2" s="198">
        <v>269</v>
      </c>
      <c r="AS2" s="198">
        <v>280</v>
      </c>
      <c r="AT2" s="198">
        <v>292</v>
      </c>
      <c r="AU2" s="198">
        <v>304</v>
      </c>
      <c r="AV2" s="198">
        <v>316</v>
      </c>
      <c r="AW2" s="198">
        <v>328</v>
      </c>
      <c r="AX2" s="198">
        <v>341</v>
      </c>
      <c r="AY2" s="198">
        <v>354</v>
      </c>
      <c r="AZ2" s="198">
        <v>368</v>
      </c>
      <c r="BA2" s="198">
        <v>382</v>
      </c>
      <c r="BB2" s="198">
        <v>396</v>
      </c>
      <c r="BC2" s="198">
        <v>410</v>
      </c>
      <c r="BD2" s="198">
        <v>425</v>
      </c>
      <c r="BE2" s="198">
        <v>440</v>
      </c>
      <c r="BF2" s="198">
        <v>456</v>
      </c>
      <c r="BG2" s="198">
        <v>472</v>
      </c>
      <c r="BH2" s="198">
        <v>488</v>
      </c>
      <c r="BI2" s="198">
        <v>505</v>
      </c>
      <c r="BJ2" s="198">
        <v>522</v>
      </c>
      <c r="BK2" s="198">
        <v>539</v>
      </c>
      <c r="BL2" s="198">
        <v>553</v>
      </c>
      <c r="BM2" s="198">
        <v>567</v>
      </c>
      <c r="BN2" s="198">
        <v>580</v>
      </c>
      <c r="BO2" s="198">
        <v>594</v>
      </c>
      <c r="BP2" s="198">
        <v>608</v>
      </c>
      <c r="BQ2" s="198">
        <v>622</v>
      </c>
      <c r="BR2" s="198">
        <v>636</v>
      </c>
      <c r="BS2" s="198">
        <v>650</v>
      </c>
      <c r="BT2" s="198">
        <v>664</v>
      </c>
      <c r="BU2" s="198">
        <v>678</v>
      </c>
      <c r="BV2" s="198">
        <v>691</v>
      </c>
      <c r="BW2" s="198">
        <v>705</v>
      </c>
      <c r="BX2" s="198">
        <v>718</v>
      </c>
      <c r="BY2" s="198">
        <v>730</v>
      </c>
      <c r="BZ2" s="198">
        <v>743</v>
      </c>
      <c r="CA2" s="198">
        <v>754</v>
      </c>
      <c r="CB2" s="198">
        <v>766</v>
      </c>
      <c r="CC2" s="198">
        <v>777</v>
      </c>
      <c r="CD2" s="198">
        <v>787</v>
      </c>
      <c r="CE2" s="198">
        <v>797</v>
      </c>
      <c r="CF2" s="198">
        <v>807</v>
      </c>
      <c r="CG2" s="198">
        <v>816</v>
      </c>
      <c r="CH2" s="198">
        <v>825</v>
      </c>
      <c r="CI2" s="198">
        <v>834</v>
      </c>
      <c r="CJ2" s="198">
        <v>842</v>
      </c>
      <c r="CK2" s="198">
        <v>851</v>
      </c>
      <c r="CL2" s="198">
        <v>859</v>
      </c>
      <c r="CM2" s="198">
        <v>867</v>
      </c>
      <c r="CN2" s="198">
        <v>876</v>
      </c>
      <c r="CO2" s="198">
        <v>883</v>
      </c>
      <c r="CP2" s="198">
        <v>891</v>
      </c>
      <c r="CQ2" s="198">
        <v>899</v>
      </c>
      <c r="CR2" s="198">
        <v>906</v>
      </c>
      <c r="CS2" s="198">
        <v>914</v>
      </c>
      <c r="CT2" s="198">
        <v>922</v>
      </c>
      <c r="CU2" s="198">
        <v>932</v>
      </c>
      <c r="CV2" s="198">
        <v>946</v>
      </c>
      <c r="CW2" s="198">
        <v>966</v>
      </c>
      <c r="CX2" s="198">
        <v>1000</v>
      </c>
      <c r="CY2" s="198">
        <v>0</v>
      </c>
    </row>
    <row r="3" spans="1:103" s="198" customFormat="1" x14ac:dyDescent="0.2">
      <c r="A3" s="197" t="s">
        <v>635</v>
      </c>
      <c r="B3" s="198" t="s">
        <v>14</v>
      </c>
      <c r="C3" s="198">
        <v>1</v>
      </c>
      <c r="D3" s="198">
        <v>0</v>
      </c>
      <c r="E3" s="198">
        <v>2</v>
      </c>
      <c r="F3" s="198">
        <v>6</v>
      </c>
      <c r="G3" s="198">
        <v>10</v>
      </c>
      <c r="H3" s="198">
        <v>15</v>
      </c>
      <c r="I3" s="198">
        <v>20</v>
      </c>
      <c r="J3" s="198">
        <v>25</v>
      </c>
      <c r="K3" s="198">
        <v>30</v>
      </c>
      <c r="L3" s="198">
        <v>35</v>
      </c>
      <c r="M3" s="198">
        <v>40</v>
      </c>
      <c r="N3" s="198">
        <v>45</v>
      </c>
      <c r="O3" s="198">
        <v>51</v>
      </c>
      <c r="P3" s="198">
        <v>56</v>
      </c>
      <c r="Q3" s="198">
        <v>62</v>
      </c>
      <c r="R3" s="198">
        <v>67</v>
      </c>
      <c r="S3" s="198">
        <v>73</v>
      </c>
      <c r="T3" s="198">
        <v>78</v>
      </c>
      <c r="U3" s="198">
        <v>84</v>
      </c>
      <c r="V3" s="198">
        <v>90</v>
      </c>
      <c r="W3" s="198">
        <v>96</v>
      </c>
      <c r="X3" s="198">
        <v>102</v>
      </c>
      <c r="Y3" s="198">
        <v>109</v>
      </c>
      <c r="Z3" s="198">
        <v>115</v>
      </c>
      <c r="AA3" s="198">
        <v>122</v>
      </c>
      <c r="AB3" s="198">
        <v>129</v>
      </c>
      <c r="AC3" s="198">
        <v>136</v>
      </c>
      <c r="AD3" s="198">
        <v>144</v>
      </c>
      <c r="AE3" s="198">
        <v>152</v>
      </c>
      <c r="AF3" s="198">
        <v>160</v>
      </c>
      <c r="AG3" s="198">
        <v>168</v>
      </c>
      <c r="AH3" s="198">
        <v>177</v>
      </c>
      <c r="AI3" s="198">
        <v>186</v>
      </c>
      <c r="AJ3" s="198">
        <v>195</v>
      </c>
      <c r="AK3" s="198">
        <v>204</v>
      </c>
      <c r="AL3" s="198">
        <v>214</v>
      </c>
      <c r="AM3" s="198">
        <v>224</v>
      </c>
      <c r="AN3" s="198">
        <v>234</v>
      </c>
      <c r="AO3" s="198">
        <v>245</v>
      </c>
      <c r="AP3" s="198">
        <v>256</v>
      </c>
      <c r="AQ3" s="198">
        <v>267</v>
      </c>
      <c r="AR3" s="198">
        <v>278</v>
      </c>
      <c r="AS3" s="198">
        <v>290</v>
      </c>
      <c r="AT3" s="198">
        <v>302</v>
      </c>
      <c r="AU3" s="198">
        <v>314</v>
      </c>
      <c r="AV3" s="198">
        <v>327</v>
      </c>
      <c r="AW3" s="198">
        <v>340</v>
      </c>
      <c r="AX3" s="198">
        <v>353</v>
      </c>
      <c r="AY3" s="198">
        <v>367</v>
      </c>
      <c r="AZ3" s="198">
        <v>381</v>
      </c>
      <c r="BA3" s="198">
        <v>395</v>
      </c>
      <c r="BB3" s="198">
        <v>409</v>
      </c>
      <c r="BC3" s="198">
        <v>424</v>
      </c>
      <c r="BD3" s="198">
        <v>440</v>
      </c>
      <c r="BE3" s="198">
        <v>455</v>
      </c>
      <c r="BF3" s="198">
        <v>471</v>
      </c>
      <c r="BG3" s="198">
        <v>488</v>
      </c>
      <c r="BH3" s="198">
        <v>505</v>
      </c>
      <c r="BI3" s="198">
        <v>522</v>
      </c>
      <c r="BJ3" s="198">
        <v>539</v>
      </c>
      <c r="BK3" s="198">
        <v>553</v>
      </c>
      <c r="BL3" s="198">
        <v>567</v>
      </c>
      <c r="BM3" s="198">
        <v>580</v>
      </c>
      <c r="BN3" s="198">
        <v>594</v>
      </c>
      <c r="BO3" s="198">
        <v>608</v>
      </c>
      <c r="BP3" s="198">
        <v>622</v>
      </c>
      <c r="BQ3" s="198">
        <v>636</v>
      </c>
      <c r="BR3" s="198">
        <v>650</v>
      </c>
      <c r="BS3" s="198">
        <v>664</v>
      </c>
      <c r="BT3" s="198">
        <v>678</v>
      </c>
      <c r="BU3" s="198">
        <v>691</v>
      </c>
      <c r="BV3" s="198">
        <v>705</v>
      </c>
      <c r="BW3" s="198">
        <v>718</v>
      </c>
      <c r="BX3" s="198">
        <v>730</v>
      </c>
      <c r="BY3" s="198">
        <v>743</v>
      </c>
      <c r="BZ3" s="198">
        <v>754</v>
      </c>
      <c r="CA3" s="198">
        <v>766</v>
      </c>
      <c r="CB3" s="198">
        <v>777</v>
      </c>
      <c r="CC3" s="198">
        <v>787</v>
      </c>
      <c r="CD3" s="198">
        <v>797</v>
      </c>
      <c r="CE3" s="198">
        <v>807</v>
      </c>
      <c r="CF3" s="198">
        <v>816</v>
      </c>
      <c r="CG3" s="198">
        <v>825</v>
      </c>
      <c r="CH3" s="198">
        <v>834</v>
      </c>
      <c r="CI3" s="198">
        <v>842</v>
      </c>
      <c r="CJ3" s="198">
        <v>851</v>
      </c>
      <c r="CK3" s="198">
        <v>859</v>
      </c>
      <c r="CL3" s="198">
        <v>867</v>
      </c>
      <c r="CM3" s="198">
        <v>876</v>
      </c>
      <c r="CN3" s="198">
        <v>883</v>
      </c>
      <c r="CO3" s="198">
        <v>891</v>
      </c>
      <c r="CP3" s="198">
        <v>899</v>
      </c>
      <c r="CQ3" s="198">
        <v>906</v>
      </c>
      <c r="CR3" s="198">
        <v>914</v>
      </c>
      <c r="CS3" s="198">
        <v>922</v>
      </c>
      <c r="CT3" s="198">
        <v>932</v>
      </c>
      <c r="CU3" s="198">
        <v>946</v>
      </c>
      <c r="CV3" s="198">
        <v>966</v>
      </c>
      <c r="CW3" s="198">
        <v>1000</v>
      </c>
      <c r="CX3" s="198">
        <v>0</v>
      </c>
      <c r="CY3" s="198">
        <v>0</v>
      </c>
    </row>
    <row r="4" spans="1:103" s="198" customFormat="1" x14ac:dyDescent="0.2">
      <c r="A4" s="197" t="s">
        <v>635</v>
      </c>
      <c r="B4" s="198" t="s">
        <v>14</v>
      </c>
      <c r="C4" s="198">
        <v>2</v>
      </c>
      <c r="D4" s="198">
        <v>0</v>
      </c>
      <c r="E4" s="198">
        <v>2</v>
      </c>
      <c r="F4" s="198">
        <v>6</v>
      </c>
      <c r="G4" s="198">
        <v>11</v>
      </c>
      <c r="H4" s="198">
        <v>15</v>
      </c>
      <c r="I4" s="198">
        <v>20</v>
      </c>
      <c r="J4" s="198">
        <v>26</v>
      </c>
      <c r="K4" s="198">
        <v>31</v>
      </c>
      <c r="L4" s="198">
        <v>37</v>
      </c>
      <c r="M4" s="198">
        <v>42</v>
      </c>
      <c r="N4" s="198">
        <v>47</v>
      </c>
      <c r="O4" s="198">
        <v>53</v>
      </c>
      <c r="P4" s="198">
        <v>58</v>
      </c>
      <c r="Q4" s="198">
        <v>64</v>
      </c>
      <c r="R4" s="198">
        <v>69</v>
      </c>
      <c r="S4" s="198">
        <v>75</v>
      </c>
      <c r="T4" s="198">
        <v>81</v>
      </c>
      <c r="U4" s="198">
        <v>87</v>
      </c>
      <c r="V4" s="198">
        <v>93</v>
      </c>
      <c r="W4" s="198">
        <v>99</v>
      </c>
      <c r="X4" s="198">
        <v>105</v>
      </c>
      <c r="Y4" s="198">
        <v>112</v>
      </c>
      <c r="Z4" s="198">
        <v>119</v>
      </c>
      <c r="AA4" s="198">
        <v>126</v>
      </c>
      <c r="AB4" s="198">
        <v>133</v>
      </c>
      <c r="AC4" s="198">
        <v>141</v>
      </c>
      <c r="AD4" s="198">
        <v>149</v>
      </c>
      <c r="AE4" s="198">
        <v>157</v>
      </c>
      <c r="AF4" s="198">
        <v>166</v>
      </c>
      <c r="AG4" s="198">
        <v>174</v>
      </c>
      <c r="AH4" s="198">
        <v>183</v>
      </c>
      <c r="AI4" s="198">
        <v>192</v>
      </c>
      <c r="AJ4" s="198">
        <v>202</v>
      </c>
      <c r="AK4" s="198">
        <v>212</v>
      </c>
      <c r="AL4" s="198">
        <v>222</v>
      </c>
      <c r="AM4" s="198">
        <v>232</v>
      </c>
      <c r="AN4" s="198">
        <v>242</v>
      </c>
      <c r="AO4" s="198">
        <v>253</v>
      </c>
      <c r="AP4" s="198">
        <v>265</v>
      </c>
      <c r="AQ4" s="198">
        <v>276</v>
      </c>
      <c r="AR4" s="198">
        <v>288</v>
      </c>
      <c r="AS4" s="198">
        <v>300</v>
      </c>
      <c r="AT4" s="198">
        <v>312</v>
      </c>
      <c r="AU4" s="198">
        <v>325</v>
      </c>
      <c r="AV4" s="198">
        <v>338</v>
      </c>
      <c r="AW4" s="198">
        <v>352</v>
      </c>
      <c r="AX4" s="198">
        <v>365</v>
      </c>
      <c r="AY4" s="198">
        <v>379</v>
      </c>
      <c r="AZ4" s="198">
        <v>394</v>
      </c>
      <c r="BA4" s="198">
        <v>408</v>
      </c>
      <c r="BB4" s="198">
        <v>423</v>
      </c>
      <c r="BC4" s="198">
        <v>439</v>
      </c>
      <c r="BD4" s="198">
        <v>455</v>
      </c>
      <c r="BE4" s="198">
        <v>471</v>
      </c>
      <c r="BF4" s="198">
        <v>487</v>
      </c>
      <c r="BG4" s="198">
        <v>504</v>
      </c>
      <c r="BH4" s="198">
        <v>522</v>
      </c>
      <c r="BI4" s="198">
        <v>539</v>
      </c>
      <c r="BJ4" s="198">
        <v>553</v>
      </c>
      <c r="BK4" s="198">
        <v>567</v>
      </c>
      <c r="BL4" s="198">
        <v>580</v>
      </c>
      <c r="BM4" s="198">
        <v>594</v>
      </c>
      <c r="BN4" s="198">
        <v>608</v>
      </c>
      <c r="BO4" s="198">
        <v>622</v>
      </c>
      <c r="BP4" s="198">
        <v>636</v>
      </c>
      <c r="BQ4" s="198">
        <v>650</v>
      </c>
      <c r="BR4" s="198">
        <v>664</v>
      </c>
      <c r="BS4" s="198">
        <v>678</v>
      </c>
      <c r="BT4" s="198">
        <v>691</v>
      </c>
      <c r="BU4" s="198">
        <v>705</v>
      </c>
      <c r="BV4" s="198">
        <v>718</v>
      </c>
      <c r="BW4" s="198">
        <v>730</v>
      </c>
      <c r="BX4" s="198">
        <v>743</v>
      </c>
      <c r="BY4" s="198">
        <v>754</v>
      </c>
      <c r="BZ4" s="198">
        <v>766</v>
      </c>
      <c r="CA4" s="198">
        <v>777</v>
      </c>
      <c r="CB4" s="198">
        <v>787</v>
      </c>
      <c r="CC4" s="198">
        <v>797</v>
      </c>
      <c r="CD4" s="198">
        <v>807</v>
      </c>
      <c r="CE4" s="198">
        <v>816</v>
      </c>
      <c r="CF4" s="198">
        <v>825</v>
      </c>
      <c r="CG4" s="198">
        <v>834</v>
      </c>
      <c r="CH4" s="198">
        <v>842</v>
      </c>
      <c r="CI4" s="198">
        <v>851</v>
      </c>
      <c r="CJ4" s="198">
        <v>859</v>
      </c>
      <c r="CK4" s="198">
        <v>867</v>
      </c>
      <c r="CL4" s="198">
        <v>876</v>
      </c>
      <c r="CM4" s="198">
        <v>883</v>
      </c>
      <c r="CN4" s="198">
        <v>891</v>
      </c>
      <c r="CO4" s="198">
        <v>899</v>
      </c>
      <c r="CP4" s="198">
        <v>906</v>
      </c>
      <c r="CQ4" s="198">
        <v>914</v>
      </c>
      <c r="CR4" s="198">
        <v>922</v>
      </c>
      <c r="CS4" s="198">
        <v>932</v>
      </c>
      <c r="CT4" s="198">
        <v>946</v>
      </c>
      <c r="CU4" s="198">
        <v>966</v>
      </c>
      <c r="CV4" s="198">
        <v>1000</v>
      </c>
      <c r="CW4" s="198">
        <v>0</v>
      </c>
      <c r="CX4" s="198">
        <v>0</v>
      </c>
      <c r="CY4" s="198">
        <v>0</v>
      </c>
    </row>
    <row r="5" spans="1:103" s="198" customFormat="1" x14ac:dyDescent="0.2">
      <c r="A5" s="197" t="s">
        <v>635</v>
      </c>
      <c r="B5" s="198" t="s">
        <v>14</v>
      </c>
      <c r="C5" s="198">
        <v>3</v>
      </c>
      <c r="D5" s="198">
        <v>0</v>
      </c>
      <c r="E5" s="198">
        <v>2</v>
      </c>
      <c r="F5" s="198">
        <v>6</v>
      </c>
      <c r="G5" s="198">
        <v>11</v>
      </c>
      <c r="H5" s="198">
        <v>16</v>
      </c>
      <c r="I5" s="198">
        <v>21</v>
      </c>
      <c r="J5" s="198">
        <v>28</v>
      </c>
      <c r="K5" s="198">
        <v>33</v>
      </c>
      <c r="L5" s="198">
        <v>38</v>
      </c>
      <c r="M5" s="198">
        <v>43</v>
      </c>
      <c r="N5" s="198">
        <v>49</v>
      </c>
      <c r="O5" s="198">
        <v>54</v>
      </c>
      <c r="P5" s="198">
        <v>60</v>
      </c>
      <c r="Q5" s="198">
        <v>66</v>
      </c>
      <c r="R5" s="198">
        <v>71</v>
      </c>
      <c r="S5" s="198">
        <v>77</v>
      </c>
      <c r="T5" s="198">
        <v>83</v>
      </c>
      <c r="U5" s="198">
        <v>89</v>
      </c>
      <c r="V5" s="198">
        <v>96</v>
      </c>
      <c r="W5" s="198">
        <v>102</v>
      </c>
      <c r="X5" s="198">
        <v>109</v>
      </c>
      <c r="Y5" s="198">
        <v>116</v>
      </c>
      <c r="Z5" s="198">
        <v>123</v>
      </c>
      <c r="AA5" s="198">
        <v>130</v>
      </c>
      <c r="AB5" s="198">
        <v>138</v>
      </c>
      <c r="AC5" s="198">
        <v>146</v>
      </c>
      <c r="AD5" s="198">
        <v>154</v>
      </c>
      <c r="AE5" s="198">
        <v>163</v>
      </c>
      <c r="AF5" s="198">
        <v>171</v>
      </c>
      <c r="AG5" s="198">
        <v>180</v>
      </c>
      <c r="AH5" s="198">
        <v>190</v>
      </c>
      <c r="AI5" s="198">
        <v>199</v>
      </c>
      <c r="AJ5" s="198">
        <v>209</v>
      </c>
      <c r="AK5" s="198">
        <v>219</v>
      </c>
      <c r="AL5" s="198">
        <v>229</v>
      </c>
      <c r="AM5" s="198">
        <v>240</v>
      </c>
      <c r="AN5" s="198">
        <v>251</v>
      </c>
      <c r="AO5" s="198">
        <v>262</v>
      </c>
      <c r="AP5" s="198">
        <v>274</v>
      </c>
      <c r="AQ5" s="198">
        <v>286</v>
      </c>
      <c r="AR5" s="198">
        <v>298</v>
      </c>
      <c r="AS5" s="198">
        <v>310</v>
      </c>
      <c r="AT5" s="198">
        <v>323</v>
      </c>
      <c r="AU5" s="198">
        <v>336</v>
      </c>
      <c r="AV5" s="198">
        <v>350</v>
      </c>
      <c r="AW5" s="198">
        <v>364</v>
      </c>
      <c r="AX5" s="198">
        <v>378</v>
      </c>
      <c r="AY5" s="198">
        <v>392</v>
      </c>
      <c r="AZ5" s="198">
        <v>407</v>
      </c>
      <c r="BA5" s="198">
        <v>422</v>
      </c>
      <c r="BB5" s="198">
        <v>438</v>
      </c>
      <c r="BC5" s="198">
        <v>454</v>
      </c>
      <c r="BD5" s="198">
        <v>470</v>
      </c>
      <c r="BE5" s="198">
        <v>487</v>
      </c>
      <c r="BF5" s="198">
        <v>504</v>
      </c>
      <c r="BG5" s="198">
        <v>521</v>
      </c>
      <c r="BH5" s="198">
        <v>539</v>
      </c>
      <c r="BI5" s="198">
        <v>553</v>
      </c>
      <c r="BJ5" s="198">
        <v>567</v>
      </c>
      <c r="BK5" s="198">
        <v>580</v>
      </c>
      <c r="BL5" s="198">
        <v>594</v>
      </c>
      <c r="BM5" s="198">
        <v>608</v>
      </c>
      <c r="BN5" s="198">
        <v>622</v>
      </c>
      <c r="BO5" s="198">
        <v>636</v>
      </c>
      <c r="BP5" s="198">
        <v>650</v>
      </c>
      <c r="BQ5" s="198">
        <v>664</v>
      </c>
      <c r="BR5" s="198">
        <v>678</v>
      </c>
      <c r="BS5" s="198">
        <v>691</v>
      </c>
      <c r="BT5" s="198">
        <v>705</v>
      </c>
      <c r="BU5" s="198">
        <v>718</v>
      </c>
      <c r="BV5" s="198">
        <v>730</v>
      </c>
      <c r="BW5" s="198">
        <v>743</v>
      </c>
      <c r="BX5" s="198">
        <v>754</v>
      </c>
      <c r="BY5" s="198">
        <v>766</v>
      </c>
      <c r="BZ5" s="198">
        <v>777</v>
      </c>
      <c r="CA5" s="198">
        <v>787</v>
      </c>
      <c r="CB5" s="198">
        <v>797</v>
      </c>
      <c r="CC5" s="198">
        <v>807</v>
      </c>
      <c r="CD5" s="198">
        <v>816</v>
      </c>
      <c r="CE5" s="198">
        <v>825</v>
      </c>
      <c r="CF5" s="198">
        <v>834</v>
      </c>
      <c r="CG5" s="198">
        <v>842</v>
      </c>
      <c r="CH5" s="198">
        <v>851</v>
      </c>
      <c r="CI5" s="198">
        <v>859</v>
      </c>
      <c r="CJ5" s="198">
        <v>867</v>
      </c>
      <c r="CK5" s="198">
        <v>876</v>
      </c>
      <c r="CL5" s="198">
        <v>883</v>
      </c>
      <c r="CM5" s="198">
        <v>891</v>
      </c>
      <c r="CN5" s="198">
        <v>899</v>
      </c>
      <c r="CO5" s="198">
        <v>906</v>
      </c>
      <c r="CP5" s="198">
        <v>914</v>
      </c>
      <c r="CQ5" s="198">
        <v>922</v>
      </c>
      <c r="CR5" s="198">
        <v>932</v>
      </c>
      <c r="CS5" s="198">
        <v>946</v>
      </c>
      <c r="CT5" s="198">
        <v>966</v>
      </c>
      <c r="CU5" s="198">
        <v>1000</v>
      </c>
      <c r="CV5" s="198">
        <v>0</v>
      </c>
      <c r="CW5" s="198">
        <v>0</v>
      </c>
      <c r="CX5" s="198">
        <v>0</v>
      </c>
      <c r="CY5" s="198">
        <v>0</v>
      </c>
    </row>
    <row r="6" spans="1:103" s="198" customFormat="1" x14ac:dyDescent="0.2">
      <c r="A6" s="197" t="s">
        <v>635</v>
      </c>
      <c r="B6" s="198" t="s">
        <v>14</v>
      </c>
      <c r="C6" s="198">
        <v>4</v>
      </c>
      <c r="D6" s="198">
        <v>0</v>
      </c>
      <c r="E6" s="198">
        <v>2</v>
      </c>
      <c r="F6" s="198">
        <v>7</v>
      </c>
      <c r="G6" s="198">
        <v>12</v>
      </c>
      <c r="H6" s="198">
        <v>17</v>
      </c>
      <c r="I6" s="198">
        <v>22</v>
      </c>
      <c r="J6" s="198">
        <v>29</v>
      </c>
      <c r="K6" s="198">
        <v>34</v>
      </c>
      <c r="L6" s="198">
        <v>39</v>
      </c>
      <c r="M6" s="198">
        <v>45</v>
      </c>
      <c r="N6" s="198">
        <v>51</v>
      </c>
      <c r="O6" s="198">
        <v>56</v>
      </c>
      <c r="P6" s="198">
        <v>62</v>
      </c>
      <c r="Q6" s="198">
        <v>68</v>
      </c>
      <c r="R6" s="198">
        <v>74</v>
      </c>
      <c r="S6" s="198">
        <v>80</v>
      </c>
      <c r="T6" s="198">
        <v>86</v>
      </c>
      <c r="U6" s="198">
        <v>92</v>
      </c>
      <c r="V6" s="198">
        <v>99</v>
      </c>
      <c r="W6" s="198">
        <v>105</v>
      </c>
      <c r="X6" s="198">
        <v>112</v>
      </c>
      <c r="Y6" s="198">
        <v>120</v>
      </c>
      <c r="Z6" s="198">
        <v>127</v>
      </c>
      <c r="AA6" s="198">
        <v>135</v>
      </c>
      <c r="AB6" s="198">
        <v>143</v>
      </c>
      <c r="AC6" s="198">
        <v>151</v>
      </c>
      <c r="AD6" s="198">
        <v>160</v>
      </c>
      <c r="AE6" s="198">
        <v>168</v>
      </c>
      <c r="AF6" s="198">
        <v>177</v>
      </c>
      <c r="AG6" s="198">
        <v>187</v>
      </c>
      <c r="AH6" s="198">
        <v>196</v>
      </c>
      <c r="AI6" s="198">
        <v>206</v>
      </c>
      <c r="AJ6" s="198">
        <v>216</v>
      </c>
      <c r="AK6" s="198">
        <v>227</v>
      </c>
      <c r="AL6" s="198">
        <v>238</v>
      </c>
      <c r="AM6" s="198">
        <v>249</v>
      </c>
      <c r="AN6" s="198">
        <v>260</v>
      </c>
      <c r="AO6" s="198">
        <v>272</v>
      </c>
      <c r="AP6" s="198">
        <v>284</v>
      </c>
      <c r="AQ6" s="198">
        <v>296</v>
      </c>
      <c r="AR6" s="198">
        <v>309</v>
      </c>
      <c r="AS6" s="198">
        <v>321</v>
      </c>
      <c r="AT6" s="198">
        <v>335</v>
      </c>
      <c r="AU6" s="198">
        <v>348</v>
      </c>
      <c r="AV6" s="198">
        <v>362</v>
      </c>
      <c r="AW6" s="198">
        <v>376</v>
      </c>
      <c r="AX6" s="198">
        <v>391</v>
      </c>
      <c r="AY6" s="198">
        <v>406</v>
      </c>
      <c r="AZ6" s="198">
        <v>421</v>
      </c>
      <c r="BA6" s="198">
        <v>437</v>
      </c>
      <c r="BB6" s="198">
        <v>453</v>
      </c>
      <c r="BC6" s="198">
        <v>470</v>
      </c>
      <c r="BD6" s="198">
        <v>486</v>
      </c>
      <c r="BE6" s="198">
        <v>504</v>
      </c>
      <c r="BF6" s="198">
        <v>521</v>
      </c>
      <c r="BG6" s="198">
        <v>539</v>
      </c>
      <c r="BH6" s="198">
        <v>553</v>
      </c>
      <c r="BI6" s="198">
        <v>567</v>
      </c>
      <c r="BJ6" s="198">
        <v>580</v>
      </c>
      <c r="BK6" s="198">
        <v>594</v>
      </c>
      <c r="BL6" s="198">
        <v>608</v>
      </c>
      <c r="BM6" s="198">
        <v>622</v>
      </c>
      <c r="BN6" s="198">
        <v>636</v>
      </c>
      <c r="BO6" s="198">
        <v>650</v>
      </c>
      <c r="BP6" s="198">
        <v>664</v>
      </c>
      <c r="BQ6" s="198">
        <v>678</v>
      </c>
      <c r="BR6" s="198">
        <v>691</v>
      </c>
      <c r="BS6" s="198">
        <v>705</v>
      </c>
      <c r="BT6" s="198">
        <v>718</v>
      </c>
      <c r="BU6" s="198">
        <v>730</v>
      </c>
      <c r="BV6" s="198">
        <v>743</v>
      </c>
      <c r="BW6" s="198">
        <v>754</v>
      </c>
      <c r="BX6" s="198">
        <v>766</v>
      </c>
      <c r="BY6" s="198">
        <v>777</v>
      </c>
      <c r="BZ6" s="198">
        <v>787</v>
      </c>
      <c r="CA6" s="198">
        <v>797</v>
      </c>
      <c r="CB6" s="198">
        <v>807</v>
      </c>
      <c r="CC6" s="198">
        <v>816</v>
      </c>
      <c r="CD6" s="198">
        <v>825</v>
      </c>
      <c r="CE6" s="198">
        <v>834</v>
      </c>
      <c r="CF6" s="198">
        <v>842</v>
      </c>
      <c r="CG6" s="198">
        <v>851</v>
      </c>
      <c r="CH6" s="198">
        <v>859</v>
      </c>
      <c r="CI6" s="198">
        <v>867</v>
      </c>
      <c r="CJ6" s="198">
        <v>876</v>
      </c>
      <c r="CK6" s="198">
        <v>883</v>
      </c>
      <c r="CL6" s="198">
        <v>891</v>
      </c>
      <c r="CM6" s="198">
        <v>899</v>
      </c>
      <c r="CN6" s="198">
        <v>906</v>
      </c>
      <c r="CO6" s="198">
        <v>914</v>
      </c>
      <c r="CP6" s="198">
        <v>922</v>
      </c>
      <c r="CQ6" s="198">
        <v>932</v>
      </c>
      <c r="CR6" s="198">
        <v>946</v>
      </c>
      <c r="CS6" s="198">
        <v>966</v>
      </c>
      <c r="CT6" s="198">
        <v>1000</v>
      </c>
      <c r="CU6" s="198">
        <v>0</v>
      </c>
      <c r="CV6" s="198">
        <v>0</v>
      </c>
      <c r="CW6" s="198">
        <v>0</v>
      </c>
      <c r="CX6" s="198">
        <v>0</v>
      </c>
      <c r="CY6" s="198">
        <v>0</v>
      </c>
    </row>
    <row r="7" spans="1:103" s="198" customFormat="1" x14ac:dyDescent="0.2">
      <c r="A7" s="197" t="s">
        <v>635</v>
      </c>
      <c r="B7" s="198" t="s">
        <v>14</v>
      </c>
      <c r="C7" s="198">
        <v>5</v>
      </c>
      <c r="D7" s="198">
        <v>0</v>
      </c>
      <c r="E7" s="198">
        <v>2</v>
      </c>
      <c r="F7" s="198">
        <v>7</v>
      </c>
      <c r="G7" s="198">
        <v>12</v>
      </c>
      <c r="H7" s="198">
        <v>17</v>
      </c>
      <c r="I7" s="198">
        <v>23</v>
      </c>
      <c r="J7" s="198">
        <v>30</v>
      </c>
      <c r="K7" s="198">
        <v>35</v>
      </c>
      <c r="L7" s="198">
        <v>41</v>
      </c>
      <c r="M7" s="198">
        <v>46</v>
      </c>
      <c r="N7" s="198">
        <v>52</v>
      </c>
      <c r="O7" s="198">
        <v>58</v>
      </c>
      <c r="P7" s="198">
        <v>64</v>
      </c>
      <c r="Q7" s="198">
        <v>70</v>
      </c>
      <c r="R7" s="198">
        <v>76</v>
      </c>
      <c r="S7" s="198">
        <v>82</v>
      </c>
      <c r="T7" s="198">
        <v>88</v>
      </c>
      <c r="U7" s="198">
        <v>95</v>
      </c>
      <c r="V7" s="198">
        <v>102</v>
      </c>
      <c r="W7" s="198">
        <v>109</v>
      </c>
      <c r="X7" s="198">
        <v>116</v>
      </c>
      <c r="Y7" s="198">
        <v>124</v>
      </c>
      <c r="Z7" s="198">
        <v>131</v>
      </c>
      <c r="AA7" s="198">
        <v>139</v>
      </c>
      <c r="AB7" s="198">
        <v>148</v>
      </c>
      <c r="AC7" s="198">
        <v>156</v>
      </c>
      <c r="AD7" s="198">
        <v>165</v>
      </c>
      <c r="AE7" s="198">
        <v>174</v>
      </c>
      <c r="AF7" s="198">
        <v>184</v>
      </c>
      <c r="AG7" s="198">
        <v>193</v>
      </c>
      <c r="AH7" s="198">
        <v>203</v>
      </c>
      <c r="AI7" s="198">
        <v>214</v>
      </c>
      <c r="AJ7" s="198">
        <v>224</v>
      </c>
      <c r="AK7" s="198">
        <v>235</v>
      </c>
      <c r="AL7" s="198">
        <v>246</v>
      </c>
      <c r="AM7" s="198">
        <v>257</v>
      </c>
      <c r="AN7" s="198">
        <v>269</v>
      </c>
      <c r="AO7" s="198">
        <v>281</v>
      </c>
      <c r="AP7" s="198">
        <v>294</v>
      </c>
      <c r="AQ7" s="198">
        <v>306</v>
      </c>
      <c r="AR7" s="198">
        <v>319</v>
      </c>
      <c r="AS7" s="198">
        <v>333</v>
      </c>
      <c r="AT7" s="198">
        <v>347</v>
      </c>
      <c r="AU7" s="198">
        <v>361</v>
      </c>
      <c r="AV7" s="198">
        <v>375</v>
      </c>
      <c r="AW7" s="198">
        <v>390</v>
      </c>
      <c r="AX7" s="198">
        <v>405</v>
      </c>
      <c r="AY7" s="198">
        <v>420</v>
      </c>
      <c r="AZ7" s="198">
        <v>436</v>
      </c>
      <c r="BA7" s="198">
        <v>452</v>
      </c>
      <c r="BB7" s="198">
        <v>469</v>
      </c>
      <c r="BC7" s="198">
        <v>486</v>
      </c>
      <c r="BD7" s="198">
        <v>503</v>
      </c>
      <c r="BE7" s="198">
        <v>521</v>
      </c>
      <c r="BF7" s="198">
        <v>539</v>
      </c>
      <c r="BG7" s="198">
        <v>553</v>
      </c>
      <c r="BH7" s="198">
        <v>567</v>
      </c>
      <c r="BI7" s="198">
        <v>580</v>
      </c>
      <c r="BJ7" s="198">
        <v>594</v>
      </c>
      <c r="BK7" s="198">
        <v>608</v>
      </c>
      <c r="BL7" s="198">
        <v>622</v>
      </c>
      <c r="BM7" s="198">
        <v>636</v>
      </c>
      <c r="BN7" s="198">
        <v>650</v>
      </c>
      <c r="BO7" s="198">
        <v>664</v>
      </c>
      <c r="BP7" s="198">
        <v>678</v>
      </c>
      <c r="BQ7" s="198">
        <v>691</v>
      </c>
      <c r="BR7" s="198">
        <v>705</v>
      </c>
      <c r="BS7" s="198">
        <v>718</v>
      </c>
      <c r="BT7" s="198">
        <v>730</v>
      </c>
      <c r="BU7" s="198">
        <v>743</v>
      </c>
      <c r="BV7" s="198">
        <v>754</v>
      </c>
      <c r="BW7" s="198">
        <v>766</v>
      </c>
      <c r="BX7" s="198">
        <v>777</v>
      </c>
      <c r="BY7" s="198">
        <v>787</v>
      </c>
      <c r="BZ7" s="198">
        <v>797</v>
      </c>
      <c r="CA7" s="198">
        <v>807</v>
      </c>
      <c r="CB7" s="198">
        <v>816</v>
      </c>
      <c r="CC7" s="198">
        <v>825</v>
      </c>
      <c r="CD7" s="198">
        <v>834</v>
      </c>
      <c r="CE7" s="198">
        <v>842</v>
      </c>
      <c r="CF7" s="198">
        <v>851</v>
      </c>
      <c r="CG7" s="198">
        <v>859</v>
      </c>
      <c r="CH7" s="198">
        <v>867</v>
      </c>
      <c r="CI7" s="198">
        <v>876</v>
      </c>
      <c r="CJ7" s="198">
        <v>883</v>
      </c>
      <c r="CK7" s="198">
        <v>891</v>
      </c>
      <c r="CL7" s="198">
        <v>899</v>
      </c>
      <c r="CM7" s="198">
        <v>906</v>
      </c>
      <c r="CN7" s="198">
        <v>914</v>
      </c>
      <c r="CO7" s="198">
        <v>922</v>
      </c>
      <c r="CP7" s="198">
        <v>932</v>
      </c>
      <c r="CQ7" s="198">
        <v>946</v>
      </c>
      <c r="CR7" s="198">
        <v>966</v>
      </c>
      <c r="CS7" s="198">
        <v>1000</v>
      </c>
      <c r="CT7" s="198">
        <v>0</v>
      </c>
      <c r="CU7" s="198">
        <v>0</v>
      </c>
      <c r="CV7" s="198">
        <v>0</v>
      </c>
      <c r="CW7" s="198">
        <v>0</v>
      </c>
      <c r="CX7" s="198">
        <v>0</v>
      </c>
      <c r="CY7" s="198">
        <v>0</v>
      </c>
    </row>
    <row r="8" spans="1:103" s="198" customFormat="1" x14ac:dyDescent="0.2">
      <c r="A8" s="197" t="s">
        <v>635</v>
      </c>
      <c r="B8" s="198" t="s">
        <v>14</v>
      </c>
      <c r="C8" s="198">
        <v>6</v>
      </c>
      <c r="D8" s="198">
        <v>0</v>
      </c>
      <c r="E8" s="198">
        <v>2</v>
      </c>
      <c r="F8" s="198">
        <v>7</v>
      </c>
      <c r="G8" s="198">
        <v>13</v>
      </c>
      <c r="H8" s="198">
        <v>18</v>
      </c>
      <c r="I8" s="198">
        <v>24</v>
      </c>
      <c r="J8" s="198">
        <v>31</v>
      </c>
      <c r="K8" s="198">
        <v>37</v>
      </c>
      <c r="L8" s="198">
        <v>42</v>
      </c>
      <c r="M8" s="198">
        <v>48</v>
      </c>
      <c r="N8" s="198">
        <v>54</v>
      </c>
      <c r="O8" s="198">
        <v>60</v>
      </c>
      <c r="P8" s="198">
        <v>66</v>
      </c>
      <c r="Q8" s="198">
        <v>72</v>
      </c>
      <c r="R8" s="198">
        <v>78</v>
      </c>
      <c r="S8" s="198">
        <v>84</v>
      </c>
      <c r="T8" s="198">
        <v>91</v>
      </c>
      <c r="U8" s="198">
        <v>98</v>
      </c>
      <c r="V8" s="198">
        <v>105</v>
      </c>
      <c r="W8" s="198">
        <v>112</v>
      </c>
      <c r="X8" s="198">
        <v>120</v>
      </c>
      <c r="Y8" s="198">
        <v>128</v>
      </c>
      <c r="Z8" s="198">
        <v>136</v>
      </c>
      <c r="AA8" s="198">
        <v>144</v>
      </c>
      <c r="AB8" s="198">
        <v>153</v>
      </c>
      <c r="AC8" s="198">
        <v>162</v>
      </c>
      <c r="AD8" s="198">
        <v>171</v>
      </c>
      <c r="AE8" s="198">
        <v>181</v>
      </c>
      <c r="AF8" s="198">
        <v>190</v>
      </c>
      <c r="AG8" s="198">
        <v>200</v>
      </c>
      <c r="AH8" s="198">
        <v>211</v>
      </c>
      <c r="AI8" s="198">
        <v>221</v>
      </c>
      <c r="AJ8" s="198">
        <v>232</v>
      </c>
      <c r="AK8" s="198">
        <v>243</v>
      </c>
      <c r="AL8" s="198">
        <v>255</v>
      </c>
      <c r="AM8" s="198">
        <v>267</v>
      </c>
      <c r="AN8" s="198">
        <v>279</v>
      </c>
      <c r="AO8" s="198">
        <v>291</v>
      </c>
      <c r="AP8" s="198">
        <v>304</v>
      </c>
      <c r="AQ8" s="198">
        <v>317</v>
      </c>
      <c r="AR8" s="198">
        <v>331</v>
      </c>
      <c r="AS8" s="198">
        <v>345</v>
      </c>
      <c r="AT8" s="198">
        <v>359</v>
      </c>
      <c r="AU8" s="198">
        <v>373</v>
      </c>
      <c r="AV8" s="198">
        <v>388</v>
      </c>
      <c r="AW8" s="198">
        <v>404</v>
      </c>
      <c r="AX8" s="198">
        <v>419</v>
      </c>
      <c r="AY8" s="198">
        <v>435</v>
      </c>
      <c r="AZ8" s="198">
        <v>451</v>
      </c>
      <c r="BA8" s="198">
        <v>468</v>
      </c>
      <c r="BB8" s="198">
        <v>485</v>
      </c>
      <c r="BC8" s="198">
        <v>503</v>
      </c>
      <c r="BD8" s="198">
        <v>521</v>
      </c>
      <c r="BE8" s="198">
        <v>539</v>
      </c>
      <c r="BF8" s="198">
        <v>553</v>
      </c>
      <c r="BG8" s="198">
        <v>567</v>
      </c>
      <c r="BH8" s="198">
        <v>580</v>
      </c>
      <c r="BI8" s="198">
        <v>594</v>
      </c>
      <c r="BJ8" s="198">
        <v>608</v>
      </c>
      <c r="BK8" s="198">
        <v>622</v>
      </c>
      <c r="BL8" s="198">
        <v>636</v>
      </c>
      <c r="BM8" s="198">
        <v>650</v>
      </c>
      <c r="BN8" s="198">
        <v>664</v>
      </c>
      <c r="BO8" s="198">
        <v>678</v>
      </c>
      <c r="BP8" s="198">
        <v>691</v>
      </c>
      <c r="BQ8" s="198">
        <v>705</v>
      </c>
      <c r="BR8" s="198">
        <v>718</v>
      </c>
      <c r="BS8" s="198">
        <v>730</v>
      </c>
      <c r="BT8" s="198">
        <v>743</v>
      </c>
      <c r="BU8" s="198">
        <v>754</v>
      </c>
      <c r="BV8" s="198">
        <v>766</v>
      </c>
      <c r="BW8" s="198">
        <v>777</v>
      </c>
      <c r="BX8" s="198">
        <v>787</v>
      </c>
      <c r="BY8" s="198">
        <v>797</v>
      </c>
      <c r="BZ8" s="198">
        <v>807</v>
      </c>
      <c r="CA8" s="198">
        <v>816</v>
      </c>
      <c r="CB8" s="198">
        <v>825</v>
      </c>
      <c r="CC8" s="198">
        <v>834</v>
      </c>
      <c r="CD8" s="198">
        <v>842</v>
      </c>
      <c r="CE8" s="198">
        <v>851</v>
      </c>
      <c r="CF8" s="198">
        <v>859</v>
      </c>
      <c r="CG8" s="198">
        <v>867</v>
      </c>
      <c r="CH8" s="198">
        <v>876</v>
      </c>
      <c r="CI8" s="198">
        <v>883</v>
      </c>
      <c r="CJ8" s="198">
        <v>891</v>
      </c>
      <c r="CK8" s="198">
        <v>899</v>
      </c>
      <c r="CL8" s="198">
        <v>906</v>
      </c>
      <c r="CM8" s="198">
        <v>914</v>
      </c>
      <c r="CN8" s="198">
        <v>922</v>
      </c>
      <c r="CO8" s="198">
        <v>932</v>
      </c>
      <c r="CP8" s="198">
        <v>946</v>
      </c>
      <c r="CQ8" s="198">
        <v>966</v>
      </c>
      <c r="CR8" s="198">
        <v>1000</v>
      </c>
      <c r="CS8" s="198">
        <v>0</v>
      </c>
      <c r="CT8" s="198">
        <v>0</v>
      </c>
      <c r="CU8" s="198">
        <v>0</v>
      </c>
      <c r="CV8" s="198">
        <v>0</v>
      </c>
      <c r="CW8" s="198">
        <v>0</v>
      </c>
      <c r="CX8" s="198">
        <v>0</v>
      </c>
      <c r="CY8" s="198">
        <v>0</v>
      </c>
    </row>
    <row r="9" spans="1:103" s="198" customFormat="1" x14ac:dyDescent="0.2">
      <c r="A9" s="197" t="s">
        <v>635</v>
      </c>
      <c r="B9" s="198" t="s">
        <v>14</v>
      </c>
      <c r="C9" s="198">
        <v>7</v>
      </c>
      <c r="D9" s="198">
        <v>0</v>
      </c>
      <c r="E9" s="198">
        <v>2</v>
      </c>
      <c r="F9" s="198">
        <v>8</v>
      </c>
      <c r="G9" s="198">
        <v>13</v>
      </c>
      <c r="H9" s="198">
        <v>19</v>
      </c>
      <c r="I9" s="198">
        <v>25</v>
      </c>
      <c r="J9" s="198">
        <v>32</v>
      </c>
      <c r="K9" s="198">
        <v>38</v>
      </c>
      <c r="L9" s="198">
        <v>44</v>
      </c>
      <c r="M9" s="198">
        <v>49</v>
      </c>
      <c r="N9" s="198">
        <v>55</v>
      </c>
      <c r="O9" s="198">
        <v>61</v>
      </c>
      <c r="P9" s="198">
        <v>67</v>
      </c>
      <c r="Q9" s="198">
        <v>74</v>
      </c>
      <c r="R9" s="198">
        <v>80</v>
      </c>
      <c r="S9" s="198">
        <v>87</v>
      </c>
      <c r="T9" s="198">
        <v>94</v>
      </c>
      <c r="U9" s="198">
        <v>101</v>
      </c>
      <c r="V9" s="198">
        <v>108</v>
      </c>
      <c r="W9" s="198">
        <v>116</v>
      </c>
      <c r="X9" s="198">
        <v>124</v>
      </c>
      <c r="Y9" s="198">
        <v>132</v>
      </c>
      <c r="Z9" s="198">
        <v>141</v>
      </c>
      <c r="AA9" s="198">
        <v>149</v>
      </c>
      <c r="AB9" s="198">
        <v>158</v>
      </c>
      <c r="AC9" s="198">
        <v>168</v>
      </c>
      <c r="AD9" s="198">
        <v>177</v>
      </c>
      <c r="AE9" s="198">
        <v>187</v>
      </c>
      <c r="AF9" s="198">
        <v>197</v>
      </c>
      <c r="AG9" s="198">
        <v>208</v>
      </c>
      <c r="AH9" s="198">
        <v>218</v>
      </c>
      <c r="AI9" s="198">
        <v>229</v>
      </c>
      <c r="AJ9" s="198">
        <v>241</v>
      </c>
      <c r="AK9" s="198">
        <v>252</v>
      </c>
      <c r="AL9" s="198">
        <v>264</v>
      </c>
      <c r="AM9" s="198">
        <v>276</v>
      </c>
      <c r="AN9" s="198">
        <v>289</v>
      </c>
      <c r="AO9" s="198">
        <v>302</v>
      </c>
      <c r="AP9" s="198">
        <v>315</v>
      </c>
      <c r="AQ9" s="198">
        <v>329</v>
      </c>
      <c r="AR9" s="198">
        <v>343</v>
      </c>
      <c r="AS9" s="198">
        <v>357</v>
      </c>
      <c r="AT9" s="198">
        <v>372</v>
      </c>
      <c r="AU9" s="198">
        <v>387</v>
      </c>
      <c r="AV9" s="198">
        <v>402</v>
      </c>
      <c r="AW9" s="198">
        <v>418</v>
      </c>
      <c r="AX9" s="198">
        <v>434</v>
      </c>
      <c r="AY9" s="198">
        <v>451</v>
      </c>
      <c r="AZ9" s="198">
        <v>467</v>
      </c>
      <c r="BA9" s="198">
        <v>485</v>
      </c>
      <c r="BB9" s="198">
        <v>502</v>
      </c>
      <c r="BC9" s="198">
        <v>521</v>
      </c>
      <c r="BD9" s="198">
        <v>539</v>
      </c>
      <c r="BE9" s="198">
        <v>553</v>
      </c>
      <c r="BF9" s="198">
        <v>567</v>
      </c>
      <c r="BG9" s="198">
        <v>580</v>
      </c>
      <c r="BH9" s="198">
        <v>594</v>
      </c>
      <c r="BI9" s="198">
        <v>608</v>
      </c>
      <c r="BJ9" s="198">
        <v>622</v>
      </c>
      <c r="BK9" s="198">
        <v>636</v>
      </c>
      <c r="BL9" s="198">
        <v>650</v>
      </c>
      <c r="BM9" s="198">
        <v>664</v>
      </c>
      <c r="BN9" s="198">
        <v>678</v>
      </c>
      <c r="BO9" s="198">
        <v>691</v>
      </c>
      <c r="BP9" s="198">
        <v>705</v>
      </c>
      <c r="BQ9" s="198">
        <v>718</v>
      </c>
      <c r="BR9" s="198">
        <v>730</v>
      </c>
      <c r="BS9" s="198">
        <v>743</v>
      </c>
      <c r="BT9" s="198">
        <v>754</v>
      </c>
      <c r="BU9" s="198">
        <v>766</v>
      </c>
      <c r="BV9" s="198">
        <v>777</v>
      </c>
      <c r="BW9" s="198">
        <v>787</v>
      </c>
      <c r="BX9" s="198">
        <v>797</v>
      </c>
      <c r="BY9" s="198">
        <v>807</v>
      </c>
      <c r="BZ9" s="198">
        <v>816</v>
      </c>
      <c r="CA9" s="198">
        <v>825</v>
      </c>
      <c r="CB9" s="198">
        <v>834</v>
      </c>
      <c r="CC9" s="198">
        <v>842</v>
      </c>
      <c r="CD9" s="198">
        <v>851</v>
      </c>
      <c r="CE9" s="198">
        <v>859</v>
      </c>
      <c r="CF9" s="198">
        <v>867</v>
      </c>
      <c r="CG9" s="198">
        <v>876</v>
      </c>
      <c r="CH9" s="198">
        <v>883</v>
      </c>
      <c r="CI9" s="198">
        <v>891</v>
      </c>
      <c r="CJ9" s="198">
        <v>899</v>
      </c>
      <c r="CK9" s="198">
        <v>906</v>
      </c>
      <c r="CL9" s="198">
        <v>914</v>
      </c>
      <c r="CM9" s="198">
        <v>922</v>
      </c>
      <c r="CN9" s="198">
        <v>932</v>
      </c>
      <c r="CO9" s="198">
        <v>946</v>
      </c>
      <c r="CP9" s="198">
        <v>966</v>
      </c>
      <c r="CQ9" s="198">
        <v>1000</v>
      </c>
      <c r="CR9" s="198">
        <v>0</v>
      </c>
      <c r="CS9" s="198">
        <v>0</v>
      </c>
      <c r="CT9" s="198">
        <v>0</v>
      </c>
      <c r="CU9" s="198">
        <v>0</v>
      </c>
      <c r="CV9" s="198">
        <v>0</v>
      </c>
      <c r="CW9" s="198">
        <v>0</v>
      </c>
      <c r="CX9" s="198">
        <v>0</v>
      </c>
      <c r="CY9" s="198">
        <v>0</v>
      </c>
    </row>
    <row r="10" spans="1:103" s="198" customFormat="1" x14ac:dyDescent="0.2">
      <c r="A10" s="197" t="s">
        <v>635</v>
      </c>
      <c r="B10" s="198" t="s">
        <v>14</v>
      </c>
      <c r="C10" s="198">
        <v>8</v>
      </c>
      <c r="D10" s="198">
        <v>0</v>
      </c>
      <c r="E10" s="198">
        <v>3</v>
      </c>
      <c r="F10" s="198">
        <v>8</v>
      </c>
      <c r="G10" s="198">
        <v>14</v>
      </c>
      <c r="H10" s="198">
        <v>20</v>
      </c>
      <c r="I10" s="198">
        <v>26</v>
      </c>
      <c r="J10" s="198">
        <v>33</v>
      </c>
      <c r="K10" s="198">
        <v>39</v>
      </c>
      <c r="L10" s="198">
        <v>45</v>
      </c>
      <c r="M10" s="198">
        <v>51</v>
      </c>
      <c r="N10" s="198">
        <v>57</v>
      </c>
      <c r="O10" s="198">
        <v>63</v>
      </c>
      <c r="P10" s="198">
        <v>69</v>
      </c>
      <c r="Q10" s="198">
        <v>76</v>
      </c>
      <c r="R10" s="198">
        <v>83</v>
      </c>
      <c r="S10" s="198">
        <v>90</v>
      </c>
      <c r="T10" s="198">
        <v>97</v>
      </c>
      <c r="U10" s="198">
        <v>104</v>
      </c>
      <c r="V10" s="198">
        <v>112</v>
      </c>
      <c r="W10" s="198">
        <v>120</v>
      </c>
      <c r="X10" s="198">
        <v>128</v>
      </c>
      <c r="Y10" s="198">
        <v>137</v>
      </c>
      <c r="Z10" s="198">
        <v>146</v>
      </c>
      <c r="AA10" s="198">
        <v>155</v>
      </c>
      <c r="AB10" s="198">
        <v>164</v>
      </c>
      <c r="AC10" s="198">
        <v>174</v>
      </c>
      <c r="AD10" s="198">
        <v>184</v>
      </c>
      <c r="AE10" s="198">
        <v>194</v>
      </c>
      <c r="AF10" s="198">
        <v>204</v>
      </c>
      <c r="AG10" s="198">
        <v>215</v>
      </c>
      <c r="AH10" s="198">
        <v>226</v>
      </c>
      <c r="AI10" s="198">
        <v>238</v>
      </c>
      <c r="AJ10" s="198">
        <v>249</v>
      </c>
      <c r="AK10" s="198">
        <v>261</v>
      </c>
      <c r="AL10" s="198">
        <v>274</v>
      </c>
      <c r="AM10" s="198">
        <v>287</v>
      </c>
      <c r="AN10" s="198">
        <v>300</v>
      </c>
      <c r="AO10" s="198">
        <v>313</v>
      </c>
      <c r="AP10" s="198">
        <v>327</v>
      </c>
      <c r="AQ10" s="198">
        <v>341</v>
      </c>
      <c r="AR10" s="198">
        <v>355</v>
      </c>
      <c r="AS10" s="198">
        <v>370</v>
      </c>
      <c r="AT10" s="198">
        <v>385</v>
      </c>
      <c r="AU10" s="198">
        <v>401</v>
      </c>
      <c r="AV10" s="198">
        <v>417</v>
      </c>
      <c r="AW10" s="198">
        <v>433</v>
      </c>
      <c r="AX10" s="198">
        <v>450</v>
      </c>
      <c r="AY10" s="198">
        <v>467</v>
      </c>
      <c r="AZ10" s="198">
        <v>484</v>
      </c>
      <c r="BA10" s="198">
        <v>502</v>
      </c>
      <c r="BB10" s="198">
        <v>520</v>
      </c>
      <c r="BC10" s="198">
        <v>539</v>
      </c>
      <c r="BD10" s="198">
        <v>553</v>
      </c>
      <c r="BE10" s="198">
        <v>567</v>
      </c>
      <c r="BF10" s="198">
        <v>580</v>
      </c>
      <c r="BG10" s="198">
        <v>594</v>
      </c>
      <c r="BH10" s="198">
        <v>608</v>
      </c>
      <c r="BI10" s="198">
        <v>622</v>
      </c>
      <c r="BJ10" s="198">
        <v>636</v>
      </c>
      <c r="BK10" s="198">
        <v>650</v>
      </c>
      <c r="BL10" s="198">
        <v>664</v>
      </c>
      <c r="BM10" s="198">
        <v>678</v>
      </c>
      <c r="BN10" s="198">
        <v>691</v>
      </c>
      <c r="BO10" s="198">
        <v>705</v>
      </c>
      <c r="BP10" s="198">
        <v>718</v>
      </c>
      <c r="BQ10" s="198">
        <v>730</v>
      </c>
      <c r="BR10" s="198">
        <v>743</v>
      </c>
      <c r="BS10" s="198">
        <v>754</v>
      </c>
      <c r="BT10" s="198">
        <v>766</v>
      </c>
      <c r="BU10" s="198">
        <v>777</v>
      </c>
      <c r="BV10" s="198">
        <v>787</v>
      </c>
      <c r="BW10" s="198">
        <v>797</v>
      </c>
      <c r="BX10" s="198">
        <v>807</v>
      </c>
      <c r="BY10" s="198">
        <v>816</v>
      </c>
      <c r="BZ10" s="198">
        <v>825</v>
      </c>
      <c r="CA10" s="198">
        <v>834</v>
      </c>
      <c r="CB10" s="198">
        <v>842</v>
      </c>
      <c r="CC10" s="198">
        <v>851</v>
      </c>
      <c r="CD10" s="198">
        <v>859</v>
      </c>
      <c r="CE10" s="198">
        <v>867</v>
      </c>
      <c r="CF10" s="198">
        <v>876</v>
      </c>
      <c r="CG10" s="198">
        <v>883</v>
      </c>
      <c r="CH10" s="198">
        <v>891</v>
      </c>
      <c r="CI10" s="198">
        <v>899</v>
      </c>
      <c r="CJ10" s="198">
        <v>906</v>
      </c>
      <c r="CK10" s="198">
        <v>914</v>
      </c>
      <c r="CL10" s="198">
        <v>922</v>
      </c>
      <c r="CM10" s="198">
        <v>932</v>
      </c>
      <c r="CN10" s="198">
        <v>946</v>
      </c>
      <c r="CO10" s="198">
        <v>966</v>
      </c>
      <c r="CP10" s="198">
        <v>1000</v>
      </c>
      <c r="CQ10" s="198">
        <v>0</v>
      </c>
      <c r="CR10" s="198">
        <v>0</v>
      </c>
      <c r="CS10" s="198">
        <v>0</v>
      </c>
      <c r="CT10" s="198">
        <v>0</v>
      </c>
      <c r="CU10" s="198">
        <v>0</v>
      </c>
      <c r="CV10" s="198">
        <v>0</v>
      </c>
      <c r="CW10" s="198">
        <v>0</v>
      </c>
      <c r="CX10" s="198">
        <v>0</v>
      </c>
      <c r="CY10" s="198">
        <v>0</v>
      </c>
    </row>
    <row r="11" spans="1:103" s="198" customFormat="1" x14ac:dyDescent="0.2">
      <c r="A11" s="197" t="s">
        <v>635</v>
      </c>
      <c r="B11" s="198" t="s">
        <v>14</v>
      </c>
      <c r="C11" s="198">
        <v>9</v>
      </c>
      <c r="D11" s="198">
        <v>0</v>
      </c>
      <c r="E11" s="198">
        <v>3</v>
      </c>
      <c r="F11" s="198">
        <v>8</v>
      </c>
      <c r="G11" s="198">
        <v>14</v>
      </c>
      <c r="H11" s="198">
        <v>20</v>
      </c>
      <c r="I11" s="198">
        <v>27</v>
      </c>
      <c r="J11" s="198">
        <v>34</v>
      </c>
      <c r="K11" s="198">
        <v>40</v>
      </c>
      <c r="L11" s="198">
        <v>46</v>
      </c>
      <c r="M11" s="198">
        <v>52</v>
      </c>
      <c r="N11" s="198">
        <v>58</v>
      </c>
      <c r="O11" s="198">
        <v>65</v>
      </c>
      <c r="P11" s="198">
        <v>71</v>
      </c>
      <c r="Q11" s="198">
        <v>78</v>
      </c>
      <c r="R11" s="198">
        <v>85</v>
      </c>
      <c r="S11" s="198">
        <v>92</v>
      </c>
      <c r="T11" s="198">
        <v>100</v>
      </c>
      <c r="U11" s="198">
        <v>108</v>
      </c>
      <c r="V11" s="198">
        <v>116</v>
      </c>
      <c r="W11" s="198">
        <v>124</v>
      </c>
      <c r="X11" s="198">
        <v>133</v>
      </c>
      <c r="Y11" s="198">
        <v>142</v>
      </c>
      <c r="Z11" s="198">
        <v>151</v>
      </c>
      <c r="AA11" s="198">
        <v>160</v>
      </c>
      <c r="AB11" s="198">
        <v>170</v>
      </c>
      <c r="AC11" s="198">
        <v>180</v>
      </c>
      <c r="AD11" s="198">
        <v>190</v>
      </c>
      <c r="AE11" s="198">
        <v>201</v>
      </c>
      <c r="AF11" s="198">
        <v>212</v>
      </c>
      <c r="AG11" s="198">
        <v>223</v>
      </c>
      <c r="AH11" s="198">
        <v>234</v>
      </c>
      <c r="AI11" s="198">
        <v>246</v>
      </c>
      <c r="AJ11" s="198">
        <v>258</v>
      </c>
      <c r="AK11" s="198">
        <v>271</v>
      </c>
      <c r="AL11" s="198">
        <v>284</v>
      </c>
      <c r="AM11" s="198">
        <v>297</v>
      </c>
      <c r="AN11" s="198">
        <v>311</v>
      </c>
      <c r="AO11" s="198">
        <v>324</v>
      </c>
      <c r="AP11" s="198">
        <v>339</v>
      </c>
      <c r="AQ11" s="198">
        <v>353</v>
      </c>
      <c r="AR11" s="198">
        <v>368</v>
      </c>
      <c r="AS11" s="198">
        <v>383</v>
      </c>
      <c r="AT11" s="198">
        <v>399</v>
      </c>
      <c r="AU11" s="198">
        <v>415</v>
      </c>
      <c r="AV11" s="198">
        <v>432</v>
      </c>
      <c r="AW11" s="198">
        <v>449</v>
      </c>
      <c r="AX11" s="198">
        <v>466</v>
      </c>
      <c r="AY11" s="198">
        <v>484</v>
      </c>
      <c r="AZ11" s="198">
        <v>502</v>
      </c>
      <c r="BA11" s="198">
        <v>520</v>
      </c>
      <c r="BB11" s="198">
        <v>539</v>
      </c>
      <c r="BC11" s="198">
        <v>553</v>
      </c>
      <c r="BD11" s="198">
        <v>567</v>
      </c>
      <c r="BE11" s="198">
        <v>580</v>
      </c>
      <c r="BF11" s="198">
        <v>594</v>
      </c>
      <c r="BG11" s="198">
        <v>608</v>
      </c>
      <c r="BH11" s="198">
        <v>622</v>
      </c>
      <c r="BI11" s="198">
        <v>636</v>
      </c>
      <c r="BJ11" s="198">
        <v>650</v>
      </c>
      <c r="BK11" s="198">
        <v>664</v>
      </c>
      <c r="BL11" s="198">
        <v>678</v>
      </c>
      <c r="BM11" s="198">
        <v>691</v>
      </c>
      <c r="BN11" s="198">
        <v>705</v>
      </c>
      <c r="BO11" s="198">
        <v>718</v>
      </c>
      <c r="BP11" s="198">
        <v>730</v>
      </c>
      <c r="BQ11" s="198">
        <v>743</v>
      </c>
      <c r="BR11" s="198">
        <v>754</v>
      </c>
      <c r="BS11" s="198">
        <v>766</v>
      </c>
      <c r="BT11" s="198">
        <v>777</v>
      </c>
      <c r="BU11" s="198">
        <v>787</v>
      </c>
      <c r="BV11" s="198">
        <v>797</v>
      </c>
      <c r="BW11" s="198">
        <v>807</v>
      </c>
      <c r="BX11" s="198">
        <v>816</v>
      </c>
      <c r="BY11" s="198">
        <v>825</v>
      </c>
      <c r="BZ11" s="198">
        <v>834</v>
      </c>
      <c r="CA11" s="198">
        <v>842</v>
      </c>
      <c r="CB11" s="198">
        <v>851</v>
      </c>
      <c r="CC11" s="198">
        <v>859</v>
      </c>
      <c r="CD11" s="198">
        <v>867</v>
      </c>
      <c r="CE11" s="198">
        <v>876</v>
      </c>
      <c r="CF11" s="198">
        <v>883</v>
      </c>
      <c r="CG11" s="198">
        <v>891</v>
      </c>
      <c r="CH11" s="198">
        <v>899</v>
      </c>
      <c r="CI11" s="198">
        <v>906</v>
      </c>
      <c r="CJ11" s="198">
        <v>914</v>
      </c>
      <c r="CK11" s="198">
        <v>922</v>
      </c>
      <c r="CL11" s="198">
        <v>932</v>
      </c>
      <c r="CM11" s="198">
        <v>946</v>
      </c>
      <c r="CN11" s="198">
        <v>966</v>
      </c>
      <c r="CO11" s="198">
        <v>1000</v>
      </c>
      <c r="CP11" s="198">
        <v>0</v>
      </c>
      <c r="CQ11" s="198">
        <v>0</v>
      </c>
      <c r="CR11" s="198">
        <v>0</v>
      </c>
      <c r="CS11" s="198">
        <v>0</v>
      </c>
      <c r="CT11" s="198">
        <v>0</v>
      </c>
      <c r="CU11" s="198">
        <v>0</v>
      </c>
      <c r="CV11" s="198">
        <v>0</v>
      </c>
      <c r="CW11" s="198">
        <v>0</v>
      </c>
      <c r="CX11" s="198">
        <v>0</v>
      </c>
      <c r="CY11" s="198">
        <v>0</v>
      </c>
    </row>
    <row r="12" spans="1:103" s="198" customFormat="1" x14ac:dyDescent="0.2">
      <c r="A12" s="197" t="s">
        <v>635</v>
      </c>
      <c r="B12" s="198" t="s">
        <v>14</v>
      </c>
      <c r="C12" s="198">
        <v>10</v>
      </c>
      <c r="D12" s="198">
        <v>0</v>
      </c>
      <c r="E12" s="198">
        <v>3</v>
      </c>
      <c r="F12" s="198">
        <v>8</v>
      </c>
      <c r="G12" s="198">
        <v>14</v>
      </c>
      <c r="H12" s="198">
        <v>21</v>
      </c>
      <c r="I12" s="198">
        <v>27</v>
      </c>
      <c r="J12" s="198">
        <v>35</v>
      </c>
      <c r="K12" s="198">
        <v>41</v>
      </c>
      <c r="L12" s="198">
        <v>47</v>
      </c>
      <c r="M12" s="198">
        <v>53</v>
      </c>
      <c r="N12" s="198">
        <v>60</v>
      </c>
      <c r="O12" s="198">
        <v>66</v>
      </c>
      <c r="P12" s="198">
        <v>73</v>
      </c>
      <c r="Q12" s="198">
        <v>80</v>
      </c>
      <c r="R12" s="198">
        <v>88</v>
      </c>
      <c r="S12" s="198">
        <v>95</v>
      </c>
      <c r="T12" s="198">
        <v>103</v>
      </c>
      <c r="U12" s="198">
        <v>111</v>
      </c>
      <c r="V12" s="198">
        <v>120</v>
      </c>
      <c r="W12" s="198">
        <v>128</v>
      </c>
      <c r="X12" s="198">
        <v>137</v>
      </c>
      <c r="Y12" s="198">
        <v>147</v>
      </c>
      <c r="Z12" s="198">
        <v>156</v>
      </c>
      <c r="AA12" s="198">
        <v>166</v>
      </c>
      <c r="AB12" s="198">
        <v>176</v>
      </c>
      <c r="AC12" s="198">
        <v>187</v>
      </c>
      <c r="AD12" s="198">
        <v>197</v>
      </c>
      <c r="AE12" s="198">
        <v>208</v>
      </c>
      <c r="AF12" s="198">
        <v>220</v>
      </c>
      <c r="AG12" s="198">
        <v>231</v>
      </c>
      <c r="AH12" s="198">
        <v>243</v>
      </c>
      <c r="AI12" s="198">
        <v>255</v>
      </c>
      <c r="AJ12" s="198">
        <v>268</v>
      </c>
      <c r="AK12" s="198">
        <v>281</v>
      </c>
      <c r="AL12" s="198">
        <v>294</v>
      </c>
      <c r="AM12" s="198">
        <v>308</v>
      </c>
      <c r="AN12" s="198">
        <v>322</v>
      </c>
      <c r="AO12" s="198">
        <v>336</v>
      </c>
      <c r="AP12" s="198">
        <v>351</v>
      </c>
      <c r="AQ12" s="198">
        <v>366</v>
      </c>
      <c r="AR12" s="198">
        <v>382</v>
      </c>
      <c r="AS12" s="198">
        <v>398</v>
      </c>
      <c r="AT12" s="198">
        <v>414</v>
      </c>
      <c r="AU12" s="198">
        <v>430</v>
      </c>
      <c r="AV12" s="198">
        <v>447</v>
      </c>
      <c r="AW12" s="198">
        <v>465</v>
      </c>
      <c r="AX12" s="198">
        <v>483</v>
      </c>
      <c r="AY12" s="198">
        <v>501</v>
      </c>
      <c r="AZ12" s="198">
        <v>520</v>
      </c>
      <c r="BA12" s="198">
        <v>539</v>
      </c>
      <c r="BB12" s="198">
        <v>553</v>
      </c>
      <c r="BC12" s="198">
        <v>567</v>
      </c>
      <c r="BD12" s="198">
        <v>580</v>
      </c>
      <c r="BE12" s="198">
        <v>594</v>
      </c>
      <c r="BF12" s="198">
        <v>608</v>
      </c>
      <c r="BG12" s="198">
        <v>622</v>
      </c>
      <c r="BH12" s="198">
        <v>636</v>
      </c>
      <c r="BI12" s="198">
        <v>650</v>
      </c>
      <c r="BJ12" s="198">
        <v>664</v>
      </c>
      <c r="BK12" s="198">
        <v>678</v>
      </c>
      <c r="BL12" s="198">
        <v>691</v>
      </c>
      <c r="BM12" s="198">
        <v>705</v>
      </c>
      <c r="BN12" s="198">
        <v>718</v>
      </c>
      <c r="BO12" s="198">
        <v>730</v>
      </c>
      <c r="BP12" s="198">
        <v>743</v>
      </c>
      <c r="BQ12" s="198">
        <v>754</v>
      </c>
      <c r="BR12" s="198">
        <v>766</v>
      </c>
      <c r="BS12" s="198">
        <v>777</v>
      </c>
      <c r="BT12" s="198">
        <v>787</v>
      </c>
      <c r="BU12" s="198">
        <v>797</v>
      </c>
      <c r="BV12" s="198">
        <v>807</v>
      </c>
      <c r="BW12" s="198">
        <v>816</v>
      </c>
      <c r="BX12" s="198">
        <v>825</v>
      </c>
      <c r="BY12" s="198">
        <v>834</v>
      </c>
      <c r="BZ12" s="198">
        <v>842</v>
      </c>
      <c r="CA12" s="198">
        <v>851</v>
      </c>
      <c r="CB12" s="198">
        <v>859</v>
      </c>
      <c r="CC12" s="198">
        <v>867</v>
      </c>
      <c r="CD12" s="198">
        <v>876</v>
      </c>
      <c r="CE12" s="198">
        <v>883</v>
      </c>
      <c r="CF12" s="198">
        <v>891</v>
      </c>
      <c r="CG12" s="198">
        <v>899</v>
      </c>
      <c r="CH12" s="198">
        <v>906</v>
      </c>
      <c r="CI12" s="198">
        <v>914</v>
      </c>
      <c r="CJ12" s="198">
        <v>922</v>
      </c>
      <c r="CK12" s="198">
        <v>932</v>
      </c>
      <c r="CL12" s="198">
        <v>946</v>
      </c>
      <c r="CM12" s="198">
        <v>966</v>
      </c>
      <c r="CN12" s="198">
        <v>1000</v>
      </c>
      <c r="CO12" s="198">
        <v>0</v>
      </c>
      <c r="CP12" s="198">
        <v>0</v>
      </c>
      <c r="CQ12" s="198">
        <v>0</v>
      </c>
      <c r="CR12" s="198">
        <v>0</v>
      </c>
      <c r="CS12" s="198">
        <v>0</v>
      </c>
      <c r="CT12" s="198">
        <v>0</v>
      </c>
      <c r="CU12" s="198">
        <v>0</v>
      </c>
      <c r="CV12" s="198">
        <v>0</v>
      </c>
      <c r="CW12" s="198">
        <v>0</v>
      </c>
      <c r="CX12" s="198">
        <v>0</v>
      </c>
      <c r="CY12" s="198">
        <v>0</v>
      </c>
    </row>
    <row r="13" spans="1:103" s="198" customFormat="1" x14ac:dyDescent="0.2">
      <c r="A13" s="197" t="s">
        <v>635</v>
      </c>
      <c r="B13" s="198" t="s">
        <v>14</v>
      </c>
      <c r="C13" s="198">
        <v>11</v>
      </c>
      <c r="D13" s="198">
        <v>0</v>
      </c>
      <c r="E13" s="198">
        <v>3</v>
      </c>
      <c r="F13" s="198">
        <v>9</v>
      </c>
      <c r="G13" s="198">
        <v>15</v>
      </c>
      <c r="H13" s="198">
        <v>21</v>
      </c>
      <c r="I13" s="198">
        <v>28</v>
      </c>
      <c r="J13" s="198">
        <v>36</v>
      </c>
      <c r="K13" s="198">
        <v>42</v>
      </c>
      <c r="L13" s="198">
        <v>48</v>
      </c>
      <c r="M13" s="198">
        <v>55</v>
      </c>
      <c r="N13" s="198">
        <v>61</v>
      </c>
      <c r="O13" s="198">
        <v>68</v>
      </c>
      <c r="P13" s="198">
        <v>76</v>
      </c>
      <c r="Q13" s="198">
        <v>83</v>
      </c>
      <c r="R13" s="198">
        <v>91</v>
      </c>
      <c r="S13" s="198">
        <v>99</v>
      </c>
      <c r="T13" s="198">
        <v>107</v>
      </c>
      <c r="U13" s="198">
        <v>115</v>
      </c>
      <c r="V13" s="198">
        <v>124</v>
      </c>
      <c r="W13" s="198">
        <v>133</v>
      </c>
      <c r="X13" s="198">
        <v>142</v>
      </c>
      <c r="Y13" s="198">
        <v>152</v>
      </c>
      <c r="Z13" s="198">
        <v>162</v>
      </c>
      <c r="AA13" s="198">
        <v>172</v>
      </c>
      <c r="AB13" s="198">
        <v>183</v>
      </c>
      <c r="AC13" s="198">
        <v>193</v>
      </c>
      <c r="AD13" s="198">
        <v>205</v>
      </c>
      <c r="AE13" s="198">
        <v>216</v>
      </c>
      <c r="AF13" s="198">
        <v>228</v>
      </c>
      <c r="AG13" s="198">
        <v>240</v>
      </c>
      <c r="AH13" s="198">
        <v>252</v>
      </c>
      <c r="AI13" s="198">
        <v>265</v>
      </c>
      <c r="AJ13" s="198">
        <v>278</v>
      </c>
      <c r="AK13" s="198">
        <v>292</v>
      </c>
      <c r="AL13" s="198">
        <v>305</v>
      </c>
      <c r="AM13" s="198">
        <v>320</v>
      </c>
      <c r="AN13" s="198">
        <v>334</v>
      </c>
      <c r="AO13" s="198">
        <v>349</v>
      </c>
      <c r="AP13" s="198">
        <v>364</v>
      </c>
      <c r="AQ13" s="198">
        <v>380</v>
      </c>
      <c r="AR13" s="198">
        <v>396</v>
      </c>
      <c r="AS13" s="198">
        <v>412</v>
      </c>
      <c r="AT13" s="198">
        <v>429</v>
      </c>
      <c r="AU13" s="198">
        <v>446</v>
      </c>
      <c r="AV13" s="198">
        <v>464</v>
      </c>
      <c r="AW13" s="198">
        <v>482</v>
      </c>
      <c r="AX13" s="198">
        <v>501</v>
      </c>
      <c r="AY13" s="198">
        <v>520</v>
      </c>
      <c r="AZ13" s="198">
        <v>539</v>
      </c>
      <c r="BA13" s="198">
        <v>553</v>
      </c>
      <c r="BB13" s="198">
        <v>567</v>
      </c>
      <c r="BC13" s="198">
        <v>580</v>
      </c>
      <c r="BD13" s="198">
        <v>594</v>
      </c>
      <c r="BE13" s="198">
        <v>608</v>
      </c>
      <c r="BF13" s="198">
        <v>622</v>
      </c>
      <c r="BG13" s="198">
        <v>636</v>
      </c>
      <c r="BH13" s="198">
        <v>650</v>
      </c>
      <c r="BI13" s="198">
        <v>664</v>
      </c>
      <c r="BJ13" s="198">
        <v>678</v>
      </c>
      <c r="BK13" s="198">
        <v>691</v>
      </c>
      <c r="BL13" s="198">
        <v>705</v>
      </c>
      <c r="BM13" s="198">
        <v>718</v>
      </c>
      <c r="BN13" s="198">
        <v>730</v>
      </c>
      <c r="BO13" s="198">
        <v>743</v>
      </c>
      <c r="BP13" s="198">
        <v>754</v>
      </c>
      <c r="BQ13" s="198">
        <v>766</v>
      </c>
      <c r="BR13" s="198">
        <v>777</v>
      </c>
      <c r="BS13" s="198">
        <v>787</v>
      </c>
      <c r="BT13" s="198">
        <v>797</v>
      </c>
      <c r="BU13" s="198">
        <v>807</v>
      </c>
      <c r="BV13" s="198">
        <v>816</v>
      </c>
      <c r="BW13" s="198">
        <v>825</v>
      </c>
      <c r="BX13" s="198">
        <v>834</v>
      </c>
      <c r="BY13" s="198">
        <v>842</v>
      </c>
      <c r="BZ13" s="198">
        <v>851</v>
      </c>
      <c r="CA13" s="198">
        <v>859</v>
      </c>
      <c r="CB13" s="198">
        <v>867</v>
      </c>
      <c r="CC13" s="198">
        <v>876</v>
      </c>
      <c r="CD13" s="198">
        <v>883</v>
      </c>
      <c r="CE13" s="198">
        <v>891</v>
      </c>
      <c r="CF13" s="198">
        <v>899</v>
      </c>
      <c r="CG13" s="198">
        <v>906</v>
      </c>
      <c r="CH13" s="198">
        <v>914</v>
      </c>
      <c r="CI13" s="198">
        <v>922</v>
      </c>
      <c r="CJ13" s="198">
        <v>932</v>
      </c>
      <c r="CK13" s="198">
        <v>946</v>
      </c>
      <c r="CL13" s="198">
        <v>966</v>
      </c>
      <c r="CM13" s="198">
        <v>1000</v>
      </c>
      <c r="CN13" s="198">
        <v>0</v>
      </c>
      <c r="CO13" s="198">
        <v>0</v>
      </c>
      <c r="CP13" s="198">
        <v>0</v>
      </c>
      <c r="CQ13" s="198">
        <v>0</v>
      </c>
      <c r="CR13" s="198">
        <v>0</v>
      </c>
      <c r="CS13" s="198">
        <v>0</v>
      </c>
      <c r="CT13" s="198">
        <v>0</v>
      </c>
      <c r="CU13" s="198">
        <v>0</v>
      </c>
      <c r="CV13" s="198">
        <v>0</v>
      </c>
      <c r="CW13" s="198">
        <v>0</v>
      </c>
      <c r="CX13" s="198">
        <v>0</v>
      </c>
      <c r="CY13" s="198">
        <v>0</v>
      </c>
    </row>
    <row r="14" spans="1:103" s="198" customFormat="1" x14ac:dyDescent="0.2">
      <c r="A14" s="197" t="s">
        <v>635</v>
      </c>
      <c r="B14" s="198" t="s">
        <v>14</v>
      </c>
      <c r="C14" s="198">
        <v>12</v>
      </c>
      <c r="D14" s="198">
        <v>0</v>
      </c>
      <c r="E14" s="198">
        <v>3</v>
      </c>
      <c r="F14" s="198">
        <v>9</v>
      </c>
      <c r="G14" s="198">
        <v>15</v>
      </c>
      <c r="H14" s="198">
        <v>21</v>
      </c>
      <c r="I14" s="198">
        <v>29</v>
      </c>
      <c r="J14" s="198">
        <v>36</v>
      </c>
      <c r="K14" s="198">
        <v>43</v>
      </c>
      <c r="L14" s="198">
        <v>49</v>
      </c>
      <c r="M14" s="198">
        <v>56</v>
      </c>
      <c r="N14" s="198">
        <v>63</v>
      </c>
      <c r="O14" s="198">
        <v>70</v>
      </c>
      <c r="P14" s="198">
        <v>78</v>
      </c>
      <c r="Q14" s="198">
        <v>86</v>
      </c>
      <c r="R14" s="198">
        <v>94</v>
      </c>
      <c r="S14" s="198">
        <v>102</v>
      </c>
      <c r="T14" s="198">
        <v>111</v>
      </c>
      <c r="U14" s="198">
        <v>119</v>
      </c>
      <c r="V14" s="198">
        <v>129</v>
      </c>
      <c r="W14" s="198">
        <v>138</v>
      </c>
      <c r="X14" s="198">
        <v>148</v>
      </c>
      <c r="Y14" s="198">
        <v>158</v>
      </c>
      <c r="Z14" s="198">
        <v>168</v>
      </c>
      <c r="AA14" s="198">
        <v>179</v>
      </c>
      <c r="AB14" s="198">
        <v>190</v>
      </c>
      <c r="AC14" s="198">
        <v>201</v>
      </c>
      <c r="AD14" s="198">
        <v>212</v>
      </c>
      <c r="AE14" s="198">
        <v>224</v>
      </c>
      <c r="AF14" s="198">
        <v>236</v>
      </c>
      <c r="AG14" s="198">
        <v>249</v>
      </c>
      <c r="AH14" s="198">
        <v>262</v>
      </c>
      <c r="AI14" s="198">
        <v>275</v>
      </c>
      <c r="AJ14" s="198">
        <v>289</v>
      </c>
      <c r="AK14" s="198">
        <v>303</v>
      </c>
      <c r="AL14" s="198">
        <v>317</v>
      </c>
      <c r="AM14" s="198">
        <v>332</v>
      </c>
      <c r="AN14" s="198">
        <v>347</v>
      </c>
      <c r="AO14" s="198">
        <v>362</v>
      </c>
      <c r="AP14" s="198">
        <v>378</v>
      </c>
      <c r="AQ14" s="198">
        <v>394</v>
      </c>
      <c r="AR14" s="198">
        <v>411</v>
      </c>
      <c r="AS14" s="198">
        <v>428</v>
      </c>
      <c r="AT14" s="198">
        <v>445</v>
      </c>
      <c r="AU14" s="198">
        <v>463</v>
      </c>
      <c r="AV14" s="198">
        <v>481</v>
      </c>
      <c r="AW14" s="198">
        <v>500</v>
      </c>
      <c r="AX14" s="198">
        <v>519</v>
      </c>
      <c r="AY14" s="198">
        <v>539</v>
      </c>
      <c r="AZ14" s="198">
        <v>553</v>
      </c>
      <c r="BA14" s="198">
        <v>567</v>
      </c>
      <c r="BB14" s="198">
        <v>580</v>
      </c>
      <c r="BC14" s="198">
        <v>594</v>
      </c>
      <c r="BD14" s="198">
        <v>608</v>
      </c>
      <c r="BE14" s="198">
        <v>622</v>
      </c>
      <c r="BF14" s="198">
        <v>636</v>
      </c>
      <c r="BG14" s="198">
        <v>650</v>
      </c>
      <c r="BH14" s="198">
        <v>664</v>
      </c>
      <c r="BI14" s="198">
        <v>678</v>
      </c>
      <c r="BJ14" s="198">
        <v>691</v>
      </c>
      <c r="BK14" s="198">
        <v>705</v>
      </c>
      <c r="BL14" s="198">
        <v>718</v>
      </c>
      <c r="BM14" s="198">
        <v>730</v>
      </c>
      <c r="BN14" s="198">
        <v>743</v>
      </c>
      <c r="BO14" s="198">
        <v>754</v>
      </c>
      <c r="BP14" s="198">
        <v>766</v>
      </c>
      <c r="BQ14" s="198">
        <v>777</v>
      </c>
      <c r="BR14" s="198">
        <v>787</v>
      </c>
      <c r="BS14" s="198">
        <v>797</v>
      </c>
      <c r="BT14" s="198">
        <v>807</v>
      </c>
      <c r="BU14" s="198">
        <v>816</v>
      </c>
      <c r="BV14" s="198">
        <v>825</v>
      </c>
      <c r="BW14" s="198">
        <v>834</v>
      </c>
      <c r="BX14" s="198">
        <v>842</v>
      </c>
      <c r="BY14" s="198">
        <v>851</v>
      </c>
      <c r="BZ14" s="198">
        <v>859</v>
      </c>
      <c r="CA14" s="198">
        <v>867</v>
      </c>
      <c r="CB14" s="198">
        <v>876</v>
      </c>
      <c r="CC14" s="198">
        <v>883</v>
      </c>
      <c r="CD14" s="198">
        <v>891</v>
      </c>
      <c r="CE14" s="198">
        <v>899</v>
      </c>
      <c r="CF14" s="198">
        <v>906</v>
      </c>
      <c r="CG14" s="198">
        <v>914</v>
      </c>
      <c r="CH14" s="198">
        <v>922</v>
      </c>
      <c r="CI14" s="198">
        <v>932</v>
      </c>
      <c r="CJ14" s="198">
        <v>946</v>
      </c>
      <c r="CK14" s="198">
        <v>966</v>
      </c>
      <c r="CL14" s="198">
        <v>1000</v>
      </c>
      <c r="CM14" s="198">
        <v>0</v>
      </c>
      <c r="CN14" s="198">
        <v>0</v>
      </c>
      <c r="CO14" s="198">
        <v>0</v>
      </c>
      <c r="CP14" s="198">
        <v>0</v>
      </c>
      <c r="CQ14" s="198">
        <v>0</v>
      </c>
      <c r="CR14" s="198">
        <v>0</v>
      </c>
      <c r="CS14" s="198">
        <v>0</v>
      </c>
      <c r="CT14" s="198">
        <v>0</v>
      </c>
      <c r="CU14" s="198">
        <v>0</v>
      </c>
      <c r="CV14" s="198">
        <v>0</v>
      </c>
      <c r="CW14" s="198">
        <v>0</v>
      </c>
      <c r="CX14" s="198">
        <v>0</v>
      </c>
      <c r="CY14" s="198">
        <v>0</v>
      </c>
    </row>
    <row r="15" spans="1:103" s="198" customFormat="1" x14ac:dyDescent="0.2">
      <c r="A15" s="197" t="s">
        <v>635</v>
      </c>
      <c r="B15" s="198" t="s">
        <v>14</v>
      </c>
      <c r="C15" s="198">
        <v>13</v>
      </c>
      <c r="D15" s="198">
        <v>0</v>
      </c>
      <c r="E15" s="198">
        <v>3</v>
      </c>
      <c r="F15" s="198">
        <v>9</v>
      </c>
      <c r="G15" s="198">
        <v>15</v>
      </c>
      <c r="H15" s="198">
        <v>22</v>
      </c>
      <c r="I15" s="198">
        <v>29</v>
      </c>
      <c r="J15" s="198">
        <v>37</v>
      </c>
      <c r="K15" s="198">
        <v>44</v>
      </c>
      <c r="L15" s="198">
        <v>51</v>
      </c>
      <c r="M15" s="198">
        <v>58</v>
      </c>
      <c r="N15" s="198">
        <v>65</v>
      </c>
      <c r="O15" s="198">
        <v>73</v>
      </c>
      <c r="P15" s="198">
        <v>81</v>
      </c>
      <c r="Q15" s="198">
        <v>89</v>
      </c>
      <c r="R15" s="198">
        <v>97</v>
      </c>
      <c r="S15" s="198">
        <v>106</v>
      </c>
      <c r="T15" s="198">
        <v>115</v>
      </c>
      <c r="U15" s="198">
        <v>124</v>
      </c>
      <c r="V15" s="198">
        <v>133</v>
      </c>
      <c r="W15" s="198">
        <v>143</v>
      </c>
      <c r="X15" s="198">
        <v>153</v>
      </c>
      <c r="Y15" s="198">
        <v>164</v>
      </c>
      <c r="Z15" s="198">
        <v>175</v>
      </c>
      <c r="AA15" s="198">
        <v>186</v>
      </c>
      <c r="AB15" s="198">
        <v>197</v>
      </c>
      <c r="AC15" s="198">
        <v>209</v>
      </c>
      <c r="AD15" s="198">
        <v>221</v>
      </c>
      <c r="AE15" s="198">
        <v>233</v>
      </c>
      <c r="AF15" s="198">
        <v>246</v>
      </c>
      <c r="AG15" s="198">
        <v>259</v>
      </c>
      <c r="AH15" s="198">
        <v>272</v>
      </c>
      <c r="AI15" s="198">
        <v>286</v>
      </c>
      <c r="AJ15" s="198">
        <v>300</v>
      </c>
      <c r="AK15" s="198">
        <v>314</v>
      </c>
      <c r="AL15" s="198">
        <v>329</v>
      </c>
      <c r="AM15" s="198">
        <v>344</v>
      </c>
      <c r="AN15" s="198">
        <v>360</v>
      </c>
      <c r="AO15" s="198">
        <v>376</v>
      </c>
      <c r="AP15" s="198">
        <v>392</v>
      </c>
      <c r="AQ15" s="198">
        <v>409</v>
      </c>
      <c r="AR15" s="198">
        <v>426</v>
      </c>
      <c r="AS15" s="198">
        <v>444</v>
      </c>
      <c r="AT15" s="198">
        <v>462</v>
      </c>
      <c r="AU15" s="198">
        <v>481</v>
      </c>
      <c r="AV15" s="198">
        <v>500</v>
      </c>
      <c r="AW15" s="198">
        <v>519</v>
      </c>
      <c r="AX15" s="198">
        <v>539</v>
      </c>
      <c r="AY15" s="198">
        <v>553</v>
      </c>
      <c r="AZ15" s="198">
        <v>567</v>
      </c>
      <c r="BA15" s="198">
        <v>580</v>
      </c>
      <c r="BB15" s="198">
        <v>594</v>
      </c>
      <c r="BC15" s="198">
        <v>608</v>
      </c>
      <c r="BD15" s="198">
        <v>622</v>
      </c>
      <c r="BE15" s="198">
        <v>636</v>
      </c>
      <c r="BF15" s="198">
        <v>650</v>
      </c>
      <c r="BG15" s="198">
        <v>664</v>
      </c>
      <c r="BH15" s="198">
        <v>678</v>
      </c>
      <c r="BI15" s="198">
        <v>691</v>
      </c>
      <c r="BJ15" s="198">
        <v>705</v>
      </c>
      <c r="BK15" s="198">
        <v>718</v>
      </c>
      <c r="BL15" s="198">
        <v>730</v>
      </c>
      <c r="BM15" s="198">
        <v>743</v>
      </c>
      <c r="BN15" s="198">
        <v>754</v>
      </c>
      <c r="BO15" s="198">
        <v>766</v>
      </c>
      <c r="BP15" s="198">
        <v>777</v>
      </c>
      <c r="BQ15" s="198">
        <v>787</v>
      </c>
      <c r="BR15" s="198">
        <v>797</v>
      </c>
      <c r="BS15" s="198">
        <v>807</v>
      </c>
      <c r="BT15" s="198">
        <v>816</v>
      </c>
      <c r="BU15" s="198">
        <v>825</v>
      </c>
      <c r="BV15" s="198">
        <v>834</v>
      </c>
      <c r="BW15" s="198">
        <v>842</v>
      </c>
      <c r="BX15" s="198">
        <v>851</v>
      </c>
      <c r="BY15" s="198">
        <v>859</v>
      </c>
      <c r="BZ15" s="198">
        <v>867</v>
      </c>
      <c r="CA15" s="198">
        <v>876</v>
      </c>
      <c r="CB15" s="198">
        <v>883</v>
      </c>
      <c r="CC15" s="198">
        <v>891</v>
      </c>
      <c r="CD15" s="198">
        <v>899</v>
      </c>
      <c r="CE15" s="198">
        <v>906</v>
      </c>
      <c r="CF15" s="198">
        <v>914</v>
      </c>
      <c r="CG15" s="198">
        <v>922</v>
      </c>
      <c r="CH15" s="198">
        <v>932</v>
      </c>
      <c r="CI15" s="198">
        <v>946</v>
      </c>
      <c r="CJ15" s="198">
        <v>966</v>
      </c>
      <c r="CK15" s="198">
        <v>1000</v>
      </c>
      <c r="CL15" s="198">
        <v>0</v>
      </c>
      <c r="CM15" s="198">
        <v>0</v>
      </c>
      <c r="CN15" s="198">
        <v>0</v>
      </c>
      <c r="CO15" s="198">
        <v>0</v>
      </c>
      <c r="CP15" s="198">
        <v>0</v>
      </c>
      <c r="CQ15" s="198">
        <v>0</v>
      </c>
      <c r="CR15" s="198">
        <v>0</v>
      </c>
      <c r="CS15" s="198">
        <v>0</v>
      </c>
      <c r="CT15" s="198">
        <v>0</v>
      </c>
      <c r="CU15" s="198">
        <v>0</v>
      </c>
      <c r="CV15" s="198">
        <v>0</v>
      </c>
      <c r="CW15" s="198">
        <v>0</v>
      </c>
      <c r="CX15" s="198">
        <v>0</v>
      </c>
      <c r="CY15" s="198">
        <v>0</v>
      </c>
    </row>
    <row r="16" spans="1:103" s="198" customFormat="1" x14ac:dyDescent="0.2">
      <c r="A16" s="197" t="s">
        <v>635</v>
      </c>
      <c r="B16" s="198" t="s">
        <v>14</v>
      </c>
      <c r="C16" s="198">
        <v>14</v>
      </c>
      <c r="D16" s="198">
        <v>0</v>
      </c>
      <c r="E16" s="198">
        <v>3</v>
      </c>
      <c r="F16" s="198">
        <v>9</v>
      </c>
      <c r="G16" s="198">
        <v>16</v>
      </c>
      <c r="H16" s="198">
        <v>23</v>
      </c>
      <c r="I16" s="198">
        <v>30</v>
      </c>
      <c r="J16" s="198">
        <v>38</v>
      </c>
      <c r="K16" s="198">
        <v>45</v>
      </c>
      <c r="L16" s="198">
        <v>52</v>
      </c>
      <c r="M16" s="198">
        <v>60</v>
      </c>
      <c r="N16" s="198">
        <v>68</v>
      </c>
      <c r="O16" s="198">
        <v>75</v>
      </c>
      <c r="P16" s="198">
        <v>84</v>
      </c>
      <c r="Q16" s="198">
        <v>92</v>
      </c>
      <c r="R16" s="198">
        <v>101</v>
      </c>
      <c r="S16" s="198">
        <v>110</v>
      </c>
      <c r="T16" s="198">
        <v>119</v>
      </c>
      <c r="U16" s="198">
        <v>129</v>
      </c>
      <c r="V16" s="198">
        <v>139</v>
      </c>
      <c r="W16" s="198">
        <v>149</v>
      </c>
      <c r="X16" s="198">
        <v>159</v>
      </c>
      <c r="Y16" s="198">
        <v>170</v>
      </c>
      <c r="Z16" s="198">
        <v>181</v>
      </c>
      <c r="AA16" s="198">
        <v>193</v>
      </c>
      <c r="AB16" s="198">
        <v>205</v>
      </c>
      <c r="AC16" s="198">
        <v>217</v>
      </c>
      <c r="AD16" s="198">
        <v>229</v>
      </c>
      <c r="AE16" s="198">
        <v>242</v>
      </c>
      <c r="AF16" s="198">
        <v>255</v>
      </c>
      <c r="AG16" s="198">
        <v>269</v>
      </c>
      <c r="AH16" s="198">
        <v>283</v>
      </c>
      <c r="AI16" s="198">
        <v>297</v>
      </c>
      <c r="AJ16" s="198">
        <v>312</v>
      </c>
      <c r="AK16" s="198">
        <v>327</v>
      </c>
      <c r="AL16" s="198">
        <v>342</v>
      </c>
      <c r="AM16" s="198">
        <v>358</v>
      </c>
      <c r="AN16" s="198">
        <v>374</v>
      </c>
      <c r="AO16" s="198">
        <v>391</v>
      </c>
      <c r="AP16" s="198">
        <v>408</v>
      </c>
      <c r="AQ16" s="198">
        <v>425</v>
      </c>
      <c r="AR16" s="198">
        <v>443</v>
      </c>
      <c r="AS16" s="198">
        <v>461</v>
      </c>
      <c r="AT16" s="198">
        <v>480</v>
      </c>
      <c r="AU16" s="198">
        <v>499</v>
      </c>
      <c r="AV16" s="198">
        <v>519</v>
      </c>
      <c r="AW16" s="198">
        <v>539</v>
      </c>
      <c r="AX16" s="198">
        <v>553</v>
      </c>
      <c r="AY16" s="198">
        <v>567</v>
      </c>
      <c r="AZ16" s="198">
        <v>580</v>
      </c>
      <c r="BA16" s="198">
        <v>594</v>
      </c>
      <c r="BB16" s="198">
        <v>608</v>
      </c>
      <c r="BC16" s="198">
        <v>622</v>
      </c>
      <c r="BD16" s="198">
        <v>636</v>
      </c>
      <c r="BE16" s="198">
        <v>650</v>
      </c>
      <c r="BF16" s="198">
        <v>664</v>
      </c>
      <c r="BG16" s="198">
        <v>678</v>
      </c>
      <c r="BH16" s="198">
        <v>691</v>
      </c>
      <c r="BI16" s="198">
        <v>705</v>
      </c>
      <c r="BJ16" s="198">
        <v>718</v>
      </c>
      <c r="BK16" s="198">
        <v>730</v>
      </c>
      <c r="BL16" s="198">
        <v>743</v>
      </c>
      <c r="BM16" s="198">
        <v>754</v>
      </c>
      <c r="BN16" s="198">
        <v>766</v>
      </c>
      <c r="BO16" s="198">
        <v>777</v>
      </c>
      <c r="BP16" s="198">
        <v>787</v>
      </c>
      <c r="BQ16" s="198">
        <v>797</v>
      </c>
      <c r="BR16" s="198">
        <v>807</v>
      </c>
      <c r="BS16" s="198">
        <v>816</v>
      </c>
      <c r="BT16" s="198">
        <v>825</v>
      </c>
      <c r="BU16" s="198">
        <v>834</v>
      </c>
      <c r="BV16" s="198">
        <v>842</v>
      </c>
      <c r="BW16" s="198">
        <v>851</v>
      </c>
      <c r="BX16" s="198">
        <v>859</v>
      </c>
      <c r="BY16" s="198">
        <v>867</v>
      </c>
      <c r="BZ16" s="198">
        <v>876</v>
      </c>
      <c r="CA16" s="198">
        <v>883</v>
      </c>
      <c r="CB16" s="198">
        <v>891</v>
      </c>
      <c r="CC16" s="198">
        <v>899</v>
      </c>
      <c r="CD16" s="198">
        <v>906</v>
      </c>
      <c r="CE16" s="198">
        <v>914</v>
      </c>
      <c r="CF16" s="198">
        <v>922</v>
      </c>
      <c r="CG16" s="198">
        <v>932</v>
      </c>
      <c r="CH16" s="198">
        <v>946</v>
      </c>
      <c r="CI16" s="198">
        <v>966</v>
      </c>
      <c r="CJ16" s="198">
        <v>1000</v>
      </c>
      <c r="CK16" s="198">
        <v>0</v>
      </c>
      <c r="CL16" s="198">
        <v>0</v>
      </c>
      <c r="CM16" s="198">
        <v>0</v>
      </c>
      <c r="CN16" s="198">
        <v>0</v>
      </c>
      <c r="CO16" s="198">
        <v>0</v>
      </c>
      <c r="CP16" s="198">
        <v>0</v>
      </c>
      <c r="CQ16" s="198">
        <v>0</v>
      </c>
      <c r="CR16" s="198">
        <v>0</v>
      </c>
      <c r="CS16" s="198">
        <v>0</v>
      </c>
      <c r="CT16" s="198">
        <v>0</v>
      </c>
      <c r="CU16" s="198">
        <v>0</v>
      </c>
      <c r="CV16" s="198">
        <v>0</v>
      </c>
      <c r="CW16" s="198">
        <v>0</v>
      </c>
      <c r="CX16" s="198">
        <v>0</v>
      </c>
      <c r="CY16" s="198">
        <v>0</v>
      </c>
    </row>
    <row r="17" spans="1:103" s="198" customFormat="1" x14ac:dyDescent="0.2">
      <c r="A17" s="197" t="s">
        <v>635</v>
      </c>
      <c r="B17" s="198" t="s">
        <v>14</v>
      </c>
      <c r="C17" s="198">
        <v>15</v>
      </c>
      <c r="D17" s="198">
        <v>0</v>
      </c>
      <c r="E17" s="198">
        <v>3</v>
      </c>
      <c r="F17" s="198">
        <v>9</v>
      </c>
      <c r="G17" s="198">
        <v>16</v>
      </c>
      <c r="H17" s="198">
        <v>23</v>
      </c>
      <c r="I17" s="198">
        <v>31</v>
      </c>
      <c r="J17" s="198">
        <v>40</v>
      </c>
      <c r="K17" s="198">
        <v>47</v>
      </c>
      <c r="L17" s="198">
        <v>54</v>
      </c>
      <c r="M17" s="198">
        <v>62</v>
      </c>
      <c r="N17" s="198">
        <v>70</v>
      </c>
      <c r="O17" s="198">
        <v>78</v>
      </c>
      <c r="P17" s="198">
        <v>87</v>
      </c>
      <c r="Q17" s="198">
        <v>96</v>
      </c>
      <c r="R17" s="198">
        <v>105</v>
      </c>
      <c r="S17" s="198">
        <v>114</v>
      </c>
      <c r="T17" s="198">
        <v>124</v>
      </c>
      <c r="U17" s="198">
        <v>134</v>
      </c>
      <c r="V17" s="198">
        <v>144</v>
      </c>
      <c r="W17" s="198">
        <v>155</v>
      </c>
      <c r="X17" s="198">
        <v>166</v>
      </c>
      <c r="Y17" s="198">
        <v>177</v>
      </c>
      <c r="Z17" s="198">
        <v>189</v>
      </c>
      <c r="AA17" s="198">
        <v>201</v>
      </c>
      <c r="AB17" s="198">
        <v>213</v>
      </c>
      <c r="AC17" s="198">
        <v>226</v>
      </c>
      <c r="AD17" s="198">
        <v>238</v>
      </c>
      <c r="AE17" s="198">
        <v>252</v>
      </c>
      <c r="AF17" s="198">
        <v>265</v>
      </c>
      <c r="AG17" s="198">
        <v>280</v>
      </c>
      <c r="AH17" s="198">
        <v>294</v>
      </c>
      <c r="AI17" s="198">
        <v>309</v>
      </c>
      <c r="AJ17" s="198">
        <v>324</v>
      </c>
      <c r="AK17" s="198">
        <v>340</v>
      </c>
      <c r="AL17" s="198">
        <v>355</v>
      </c>
      <c r="AM17" s="198">
        <v>372</v>
      </c>
      <c r="AN17" s="198">
        <v>389</v>
      </c>
      <c r="AO17" s="198">
        <v>406</v>
      </c>
      <c r="AP17" s="198">
        <v>423</v>
      </c>
      <c r="AQ17" s="198">
        <v>442</v>
      </c>
      <c r="AR17" s="198">
        <v>460</v>
      </c>
      <c r="AS17" s="198">
        <v>479</v>
      </c>
      <c r="AT17" s="198">
        <v>499</v>
      </c>
      <c r="AU17" s="198">
        <v>519</v>
      </c>
      <c r="AV17" s="198">
        <v>539</v>
      </c>
      <c r="AW17" s="198">
        <v>553</v>
      </c>
      <c r="AX17" s="198">
        <v>567</v>
      </c>
      <c r="AY17" s="198">
        <v>580</v>
      </c>
      <c r="AZ17" s="198">
        <v>594</v>
      </c>
      <c r="BA17" s="198">
        <v>608</v>
      </c>
      <c r="BB17" s="198">
        <v>622</v>
      </c>
      <c r="BC17" s="198">
        <v>636</v>
      </c>
      <c r="BD17" s="198">
        <v>650</v>
      </c>
      <c r="BE17" s="198">
        <v>664</v>
      </c>
      <c r="BF17" s="198">
        <v>678</v>
      </c>
      <c r="BG17" s="198">
        <v>691</v>
      </c>
      <c r="BH17" s="198">
        <v>705</v>
      </c>
      <c r="BI17" s="198">
        <v>718</v>
      </c>
      <c r="BJ17" s="198">
        <v>730</v>
      </c>
      <c r="BK17" s="198">
        <v>743</v>
      </c>
      <c r="BL17" s="198">
        <v>754</v>
      </c>
      <c r="BM17" s="198">
        <v>766</v>
      </c>
      <c r="BN17" s="198">
        <v>777</v>
      </c>
      <c r="BO17" s="198">
        <v>787</v>
      </c>
      <c r="BP17" s="198">
        <v>797</v>
      </c>
      <c r="BQ17" s="198">
        <v>807</v>
      </c>
      <c r="BR17" s="198">
        <v>816</v>
      </c>
      <c r="BS17" s="198">
        <v>825</v>
      </c>
      <c r="BT17" s="198">
        <v>834</v>
      </c>
      <c r="BU17" s="198">
        <v>842</v>
      </c>
      <c r="BV17" s="198">
        <v>851</v>
      </c>
      <c r="BW17" s="198">
        <v>859</v>
      </c>
      <c r="BX17" s="198">
        <v>867</v>
      </c>
      <c r="BY17" s="198">
        <v>876</v>
      </c>
      <c r="BZ17" s="198">
        <v>883</v>
      </c>
      <c r="CA17" s="198">
        <v>891</v>
      </c>
      <c r="CB17" s="198">
        <v>899</v>
      </c>
      <c r="CC17" s="198">
        <v>906</v>
      </c>
      <c r="CD17" s="198">
        <v>914</v>
      </c>
      <c r="CE17" s="198">
        <v>922</v>
      </c>
      <c r="CF17" s="198">
        <v>932</v>
      </c>
      <c r="CG17" s="198">
        <v>946</v>
      </c>
      <c r="CH17" s="198">
        <v>966</v>
      </c>
      <c r="CI17" s="198">
        <v>1000</v>
      </c>
      <c r="CJ17" s="198">
        <v>0</v>
      </c>
      <c r="CK17" s="198">
        <v>0</v>
      </c>
      <c r="CL17" s="198">
        <v>0</v>
      </c>
      <c r="CM17" s="198">
        <v>0</v>
      </c>
      <c r="CN17" s="198">
        <v>0</v>
      </c>
      <c r="CO17" s="198">
        <v>0</v>
      </c>
      <c r="CP17" s="198">
        <v>0</v>
      </c>
      <c r="CQ17" s="198">
        <v>0</v>
      </c>
      <c r="CR17" s="198">
        <v>0</v>
      </c>
      <c r="CS17" s="198">
        <v>0</v>
      </c>
      <c r="CT17" s="198">
        <v>0</v>
      </c>
      <c r="CU17" s="198">
        <v>0</v>
      </c>
      <c r="CV17" s="198">
        <v>0</v>
      </c>
      <c r="CW17" s="198">
        <v>0</v>
      </c>
      <c r="CX17" s="198">
        <v>0</v>
      </c>
      <c r="CY17" s="198">
        <v>0</v>
      </c>
    </row>
    <row r="18" spans="1:103" s="198" customFormat="1" x14ac:dyDescent="0.2">
      <c r="A18" s="197" t="s">
        <v>635</v>
      </c>
      <c r="B18" s="198" t="s">
        <v>14</v>
      </c>
      <c r="C18" s="198">
        <v>16</v>
      </c>
      <c r="D18" s="198">
        <v>0</v>
      </c>
      <c r="E18" s="198">
        <v>3</v>
      </c>
      <c r="F18" s="198">
        <v>10</v>
      </c>
      <c r="G18" s="198">
        <v>17</v>
      </c>
      <c r="H18" s="198">
        <v>24</v>
      </c>
      <c r="I18" s="198">
        <v>32</v>
      </c>
      <c r="J18" s="198">
        <v>41</v>
      </c>
      <c r="K18" s="198">
        <v>49</v>
      </c>
      <c r="L18" s="198">
        <v>56</v>
      </c>
      <c r="M18" s="198">
        <v>64</v>
      </c>
      <c r="N18" s="198">
        <v>73</v>
      </c>
      <c r="O18" s="198">
        <v>81</v>
      </c>
      <c r="P18" s="198">
        <v>90</v>
      </c>
      <c r="Q18" s="198">
        <v>100</v>
      </c>
      <c r="R18" s="198">
        <v>109</v>
      </c>
      <c r="S18" s="198">
        <v>119</v>
      </c>
      <c r="T18" s="198">
        <v>129</v>
      </c>
      <c r="U18" s="198">
        <v>139</v>
      </c>
      <c r="V18" s="198">
        <v>150</v>
      </c>
      <c r="W18" s="198">
        <v>161</v>
      </c>
      <c r="X18" s="198">
        <v>173</v>
      </c>
      <c r="Y18" s="198">
        <v>184</v>
      </c>
      <c r="Z18" s="198">
        <v>196</v>
      </c>
      <c r="AA18" s="198">
        <v>209</v>
      </c>
      <c r="AB18" s="198">
        <v>222</v>
      </c>
      <c r="AC18" s="198">
        <v>235</v>
      </c>
      <c r="AD18" s="198">
        <v>248</v>
      </c>
      <c r="AE18" s="198">
        <v>262</v>
      </c>
      <c r="AF18" s="198">
        <v>276</v>
      </c>
      <c r="AG18" s="198">
        <v>291</v>
      </c>
      <c r="AH18" s="198">
        <v>306</v>
      </c>
      <c r="AI18" s="198">
        <v>321</v>
      </c>
      <c r="AJ18" s="198">
        <v>337</v>
      </c>
      <c r="AK18" s="198">
        <v>353</v>
      </c>
      <c r="AL18" s="198">
        <v>370</v>
      </c>
      <c r="AM18" s="198">
        <v>387</v>
      </c>
      <c r="AN18" s="198">
        <v>404</v>
      </c>
      <c r="AO18" s="198">
        <v>422</v>
      </c>
      <c r="AP18" s="198">
        <v>440</v>
      </c>
      <c r="AQ18" s="198">
        <v>459</v>
      </c>
      <c r="AR18" s="198">
        <v>478</v>
      </c>
      <c r="AS18" s="198">
        <v>498</v>
      </c>
      <c r="AT18" s="198">
        <v>518</v>
      </c>
      <c r="AU18" s="198">
        <v>539</v>
      </c>
      <c r="AV18" s="198">
        <v>553</v>
      </c>
      <c r="AW18" s="198">
        <v>567</v>
      </c>
      <c r="AX18" s="198">
        <v>580</v>
      </c>
      <c r="AY18" s="198">
        <v>594</v>
      </c>
      <c r="AZ18" s="198">
        <v>608</v>
      </c>
      <c r="BA18" s="198">
        <v>622</v>
      </c>
      <c r="BB18" s="198">
        <v>636</v>
      </c>
      <c r="BC18" s="198">
        <v>650</v>
      </c>
      <c r="BD18" s="198">
        <v>664</v>
      </c>
      <c r="BE18" s="198">
        <v>678</v>
      </c>
      <c r="BF18" s="198">
        <v>691</v>
      </c>
      <c r="BG18" s="198">
        <v>705</v>
      </c>
      <c r="BH18" s="198">
        <v>718</v>
      </c>
      <c r="BI18" s="198">
        <v>730</v>
      </c>
      <c r="BJ18" s="198">
        <v>743</v>
      </c>
      <c r="BK18" s="198">
        <v>754</v>
      </c>
      <c r="BL18" s="198">
        <v>766</v>
      </c>
      <c r="BM18" s="198">
        <v>777</v>
      </c>
      <c r="BN18" s="198">
        <v>787</v>
      </c>
      <c r="BO18" s="198">
        <v>797</v>
      </c>
      <c r="BP18" s="198">
        <v>807</v>
      </c>
      <c r="BQ18" s="198">
        <v>816</v>
      </c>
      <c r="BR18" s="198">
        <v>825</v>
      </c>
      <c r="BS18" s="198">
        <v>834</v>
      </c>
      <c r="BT18" s="198">
        <v>842</v>
      </c>
      <c r="BU18" s="198">
        <v>851</v>
      </c>
      <c r="BV18" s="198">
        <v>859</v>
      </c>
      <c r="BW18" s="198">
        <v>867</v>
      </c>
      <c r="BX18" s="198">
        <v>876</v>
      </c>
      <c r="BY18" s="198">
        <v>883</v>
      </c>
      <c r="BZ18" s="198">
        <v>891</v>
      </c>
      <c r="CA18" s="198">
        <v>899</v>
      </c>
      <c r="CB18" s="198">
        <v>906</v>
      </c>
      <c r="CC18" s="198">
        <v>914</v>
      </c>
      <c r="CD18" s="198">
        <v>922</v>
      </c>
      <c r="CE18" s="198">
        <v>932</v>
      </c>
      <c r="CF18" s="198">
        <v>946</v>
      </c>
      <c r="CG18" s="198">
        <v>966</v>
      </c>
      <c r="CH18" s="198">
        <v>1000</v>
      </c>
      <c r="CI18" s="198">
        <v>0</v>
      </c>
      <c r="CJ18" s="198">
        <v>0</v>
      </c>
      <c r="CK18" s="198">
        <v>0</v>
      </c>
      <c r="CL18" s="198">
        <v>0</v>
      </c>
      <c r="CM18" s="198">
        <v>0</v>
      </c>
      <c r="CN18" s="198">
        <v>0</v>
      </c>
      <c r="CO18" s="198">
        <v>0</v>
      </c>
      <c r="CP18" s="198">
        <v>0</v>
      </c>
      <c r="CQ18" s="198">
        <v>0</v>
      </c>
      <c r="CR18" s="198">
        <v>0</v>
      </c>
      <c r="CS18" s="198">
        <v>0</v>
      </c>
      <c r="CT18" s="198">
        <v>0</v>
      </c>
      <c r="CU18" s="198">
        <v>0</v>
      </c>
      <c r="CV18" s="198">
        <v>0</v>
      </c>
      <c r="CW18" s="198">
        <v>0</v>
      </c>
      <c r="CX18" s="198">
        <v>0</v>
      </c>
      <c r="CY18" s="198">
        <v>0</v>
      </c>
    </row>
    <row r="19" spans="1:103" s="198" customFormat="1" x14ac:dyDescent="0.2">
      <c r="A19" s="197" t="s">
        <v>635</v>
      </c>
      <c r="B19" s="198" t="s">
        <v>14</v>
      </c>
      <c r="C19" s="198">
        <v>17</v>
      </c>
      <c r="D19" s="198">
        <v>0</v>
      </c>
      <c r="E19" s="198">
        <v>3</v>
      </c>
      <c r="F19" s="198">
        <v>10</v>
      </c>
      <c r="G19" s="198">
        <v>17</v>
      </c>
      <c r="H19" s="198">
        <v>25</v>
      </c>
      <c r="I19" s="198">
        <v>33</v>
      </c>
      <c r="J19" s="198">
        <v>43</v>
      </c>
      <c r="K19" s="198">
        <v>50</v>
      </c>
      <c r="L19" s="198">
        <v>59</v>
      </c>
      <c r="M19" s="198">
        <v>67</v>
      </c>
      <c r="N19" s="198">
        <v>76</v>
      </c>
      <c r="O19" s="198">
        <v>85</v>
      </c>
      <c r="P19" s="198">
        <v>94</v>
      </c>
      <c r="Q19" s="198">
        <v>104</v>
      </c>
      <c r="R19" s="198">
        <v>114</v>
      </c>
      <c r="S19" s="198">
        <v>124</v>
      </c>
      <c r="T19" s="198">
        <v>135</v>
      </c>
      <c r="U19" s="198">
        <v>145</v>
      </c>
      <c r="V19" s="198">
        <v>157</v>
      </c>
      <c r="W19" s="198">
        <v>168</v>
      </c>
      <c r="X19" s="198">
        <v>180</v>
      </c>
      <c r="Y19" s="198">
        <v>192</v>
      </c>
      <c r="Z19" s="198">
        <v>205</v>
      </c>
      <c r="AA19" s="198">
        <v>218</v>
      </c>
      <c r="AB19" s="198">
        <v>231</v>
      </c>
      <c r="AC19" s="198">
        <v>244</v>
      </c>
      <c r="AD19" s="198">
        <v>258</v>
      </c>
      <c r="AE19" s="198">
        <v>273</v>
      </c>
      <c r="AF19" s="198">
        <v>288</v>
      </c>
      <c r="AG19" s="198">
        <v>303</v>
      </c>
      <c r="AH19" s="198">
        <v>318</v>
      </c>
      <c r="AI19" s="198">
        <v>334</v>
      </c>
      <c r="AJ19" s="198">
        <v>351</v>
      </c>
      <c r="AK19" s="198">
        <v>367</v>
      </c>
      <c r="AL19" s="198">
        <v>385</v>
      </c>
      <c r="AM19" s="198">
        <v>402</v>
      </c>
      <c r="AN19" s="198">
        <v>420</v>
      </c>
      <c r="AO19" s="198">
        <v>439</v>
      </c>
      <c r="AP19" s="198">
        <v>458</v>
      </c>
      <c r="AQ19" s="198">
        <v>478</v>
      </c>
      <c r="AR19" s="198">
        <v>498</v>
      </c>
      <c r="AS19" s="198">
        <v>518</v>
      </c>
      <c r="AT19" s="198">
        <v>539</v>
      </c>
      <c r="AU19" s="198">
        <v>553</v>
      </c>
      <c r="AV19" s="198">
        <v>567</v>
      </c>
      <c r="AW19" s="198">
        <v>580</v>
      </c>
      <c r="AX19" s="198">
        <v>594</v>
      </c>
      <c r="AY19" s="198">
        <v>608</v>
      </c>
      <c r="AZ19" s="198">
        <v>622</v>
      </c>
      <c r="BA19" s="198">
        <v>636</v>
      </c>
      <c r="BB19" s="198">
        <v>650</v>
      </c>
      <c r="BC19" s="198">
        <v>664</v>
      </c>
      <c r="BD19" s="198">
        <v>678</v>
      </c>
      <c r="BE19" s="198">
        <v>691</v>
      </c>
      <c r="BF19" s="198">
        <v>705</v>
      </c>
      <c r="BG19" s="198">
        <v>718</v>
      </c>
      <c r="BH19" s="198">
        <v>730</v>
      </c>
      <c r="BI19" s="198">
        <v>743</v>
      </c>
      <c r="BJ19" s="198">
        <v>754</v>
      </c>
      <c r="BK19" s="198">
        <v>766</v>
      </c>
      <c r="BL19" s="198">
        <v>777</v>
      </c>
      <c r="BM19" s="198">
        <v>787</v>
      </c>
      <c r="BN19" s="198">
        <v>797</v>
      </c>
      <c r="BO19" s="198">
        <v>807</v>
      </c>
      <c r="BP19" s="198">
        <v>816</v>
      </c>
      <c r="BQ19" s="198">
        <v>825</v>
      </c>
      <c r="BR19" s="198">
        <v>834</v>
      </c>
      <c r="BS19" s="198">
        <v>842</v>
      </c>
      <c r="BT19" s="198">
        <v>851</v>
      </c>
      <c r="BU19" s="198">
        <v>859</v>
      </c>
      <c r="BV19" s="198">
        <v>867</v>
      </c>
      <c r="BW19" s="198">
        <v>876</v>
      </c>
      <c r="BX19" s="198">
        <v>883</v>
      </c>
      <c r="BY19" s="198">
        <v>891</v>
      </c>
      <c r="BZ19" s="198">
        <v>899</v>
      </c>
      <c r="CA19" s="198">
        <v>906</v>
      </c>
      <c r="CB19" s="198">
        <v>914</v>
      </c>
      <c r="CC19" s="198">
        <v>922</v>
      </c>
      <c r="CD19" s="198">
        <v>932</v>
      </c>
      <c r="CE19" s="198">
        <v>946</v>
      </c>
      <c r="CF19" s="198">
        <v>966</v>
      </c>
      <c r="CG19" s="198">
        <v>1000</v>
      </c>
      <c r="CH19" s="198">
        <v>0</v>
      </c>
      <c r="CI19" s="198">
        <v>0</v>
      </c>
      <c r="CJ19" s="198">
        <v>0</v>
      </c>
      <c r="CK19" s="198">
        <v>0</v>
      </c>
      <c r="CL19" s="198">
        <v>0</v>
      </c>
      <c r="CM19" s="198">
        <v>0</v>
      </c>
      <c r="CN19" s="198">
        <v>0</v>
      </c>
      <c r="CO19" s="198">
        <v>0</v>
      </c>
      <c r="CP19" s="198">
        <v>0</v>
      </c>
      <c r="CQ19" s="198">
        <v>0</v>
      </c>
      <c r="CR19" s="198">
        <v>0</v>
      </c>
      <c r="CS19" s="198">
        <v>0</v>
      </c>
      <c r="CT19" s="198">
        <v>0</v>
      </c>
      <c r="CU19" s="198">
        <v>0</v>
      </c>
      <c r="CV19" s="198">
        <v>0</v>
      </c>
      <c r="CW19" s="198">
        <v>0</v>
      </c>
      <c r="CX19" s="198">
        <v>0</v>
      </c>
      <c r="CY19" s="198">
        <v>0</v>
      </c>
    </row>
    <row r="20" spans="1:103" s="198" customFormat="1" x14ac:dyDescent="0.2">
      <c r="A20" s="197" t="s">
        <v>635</v>
      </c>
      <c r="B20" s="198" t="s">
        <v>14</v>
      </c>
      <c r="C20" s="198">
        <v>18</v>
      </c>
      <c r="D20" s="198">
        <v>0</v>
      </c>
      <c r="E20" s="198">
        <v>3</v>
      </c>
      <c r="F20" s="198">
        <v>10</v>
      </c>
      <c r="G20" s="198">
        <v>18</v>
      </c>
      <c r="H20" s="198">
        <v>26</v>
      </c>
      <c r="I20" s="198">
        <v>35</v>
      </c>
      <c r="J20" s="198">
        <v>44</v>
      </c>
      <c r="K20" s="198">
        <v>53</v>
      </c>
      <c r="L20" s="198">
        <v>61</v>
      </c>
      <c r="M20" s="198">
        <v>70</v>
      </c>
      <c r="N20" s="198">
        <v>79</v>
      </c>
      <c r="O20" s="198">
        <v>88</v>
      </c>
      <c r="P20" s="198">
        <v>98</v>
      </c>
      <c r="Q20" s="198">
        <v>108</v>
      </c>
      <c r="R20" s="198">
        <v>119</v>
      </c>
      <c r="S20" s="198">
        <v>129</v>
      </c>
      <c r="T20" s="198">
        <v>140</v>
      </c>
      <c r="U20" s="198">
        <v>152</v>
      </c>
      <c r="V20" s="198">
        <v>163</v>
      </c>
      <c r="W20" s="198">
        <v>175</v>
      </c>
      <c r="X20" s="198">
        <v>188</v>
      </c>
      <c r="Y20" s="198">
        <v>200</v>
      </c>
      <c r="Z20" s="198">
        <v>213</v>
      </c>
      <c r="AA20" s="198">
        <v>227</v>
      </c>
      <c r="AB20" s="198">
        <v>241</v>
      </c>
      <c r="AC20" s="198">
        <v>255</v>
      </c>
      <c r="AD20" s="198">
        <v>269</v>
      </c>
      <c r="AE20" s="198">
        <v>284</v>
      </c>
      <c r="AF20" s="198">
        <v>300</v>
      </c>
      <c r="AG20" s="198">
        <v>315</v>
      </c>
      <c r="AH20" s="198">
        <v>331</v>
      </c>
      <c r="AI20" s="198">
        <v>348</v>
      </c>
      <c r="AJ20" s="198">
        <v>365</v>
      </c>
      <c r="AK20" s="198">
        <v>382</v>
      </c>
      <c r="AL20" s="198">
        <v>400</v>
      </c>
      <c r="AM20" s="198">
        <v>419</v>
      </c>
      <c r="AN20" s="198">
        <v>438</v>
      </c>
      <c r="AO20" s="198">
        <v>457</v>
      </c>
      <c r="AP20" s="198">
        <v>477</v>
      </c>
      <c r="AQ20" s="198">
        <v>497</v>
      </c>
      <c r="AR20" s="198">
        <v>518</v>
      </c>
      <c r="AS20" s="198">
        <v>539</v>
      </c>
      <c r="AT20" s="198">
        <v>553</v>
      </c>
      <c r="AU20" s="198">
        <v>567</v>
      </c>
      <c r="AV20" s="198">
        <v>580</v>
      </c>
      <c r="AW20" s="198">
        <v>594</v>
      </c>
      <c r="AX20" s="198">
        <v>608</v>
      </c>
      <c r="AY20" s="198">
        <v>622</v>
      </c>
      <c r="AZ20" s="198">
        <v>636</v>
      </c>
      <c r="BA20" s="198">
        <v>650</v>
      </c>
      <c r="BB20" s="198">
        <v>664</v>
      </c>
      <c r="BC20" s="198">
        <v>678</v>
      </c>
      <c r="BD20" s="198">
        <v>691</v>
      </c>
      <c r="BE20" s="198">
        <v>705</v>
      </c>
      <c r="BF20" s="198">
        <v>718</v>
      </c>
      <c r="BG20" s="198">
        <v>730</v>
      </c>
      <c r="BH20" s="198">
        <v>743</v>
      </c>
      <c r="BI20" s="198">
        <v>754</v>
      </c>
      <c r="BJ20" s="198">
        <v>766</v>
      </c>
      <c r="BK20" s="198">
        <v>777</v>
      </c>
      <c r="BL20" s="198">
        <v>787</v>
      </c>
      <c r="BM20" s="198">
        <v>797</v>
      </c>
      <c r="BN20" s="198">
        <v>807</v>
      </c>
      <c r="BO20" s="198">
        <v>816</v>
      </c>
      <c r="BP20" s="198">
        <v>825</v>
      </c>
      <c r="BQ20" s="198">
        <v>834</v>
      </c>
      <c r="BR20" s="198">
        <v>842</v>
      </c>
      <c r="BS20" s="198">
        <v>851</v>
      </c>
      <c r="BT20" s="198">
        <v>859</v>
      </c>
      <c r="BU20" s="198">
        <v>867</v>
      </c>
      <c r="BV20" s="198">
        <v>876</v>
      </c>
      <c r="BW20" s="198">
        <v>883</v>
      </c>
      <c r="BX20" s="198">
        <v>891</v>
      </c>
      <c r="BY20" s="198">
        <v>899</v>
      </c>
      <c r="BZ20" s="198">
        <v>906</v>
      </c>
      <c r="CA20" s="198">
        <v>914</v>
      </c>
      <c r="CB20" s="198">
        <v>922</v>
      </c>
      <c r="CC20" s="198">
        <v>932</v>
      </c>
      <c r="CD20" s="198">
        <v>946</v>
      </c>
      <c r="CE20" s="198">
        <v>966</v>
      </c>
      <c r="CF20" s="198">
        <v>1000</v>
      </c>
      <c r="CG20" s="198">
        <v>0</v>
      </c>
      <c r="CH20" s="198">
        <v>0</v>
      </c>
      <c r="CI20" s="198">
        <v>0</v>
      </c>
      <c r="CJ20" s="198">
        <v>0</v>
      </c>
      <c r="CK20" s="198">
        <v>0</v>
      </c>
      <c r="CL20" s="198">
        <v>0</v>
      </c>
      <c r="CM20" s="198">
        <v>0</v>
      </c>
      <c r="CN20" s="198">
        <v>0</v>
      </c>
      <c r="CO20" s="198">
        <v>0</v>
      </c>
      <c r="CP20" s="198">
        <v>0</v>
      </c>
      <c r="CQ20" s="198">
        <v>0</v>
      </c>
      <c r="CR20" s="198">
        <v>0</v>
      </c>
      <c r="CS20" s="198">
        <v>0</v>
      </c>
      <c r="CT20" s="198">
        <v>0</v>
      </c>
      <c r="CU20" s="198">
        <v>0</v>
      </c>
      <c r="CV20" s="198">
        <v>0</v>
      </c>
      <c r="CW20" s="198">
        <v>0</v>
      </c>
      <c r="CX20" s="198">
        <v>0</v>
      </c>
      <c r="CY20" s="198">
        <v>0</v>
      </c>
    </row>
    <row r="21" spans="1:103" s="198" customFormat="1" x14ac:dyDescent="0.2">
      <c r="A21" s="197" t="s">
        <v>635</v>
      </c>
      <c r="B21" s="198" t="s">
        <v>14</v>
      </c>
      <c r="C21" s="198">
        <v>19</v>
      </c>
      <c r="D21" s="198">
        <v>0</v>
      </c>
      <c r="E21" s="198">
        <v>4</v>
      </c>
      <c r="F21" s="198">
        <v>11</v>
      </c>
      <c r="G21" s="198">
        <v>19</v>
      </c>
      <c r="H21" s="198">
        <v>27</v>
      </c>
      <c r="I21" s="198">
        <v>36</v>
      </c>
      <c r="J21" s="198">
        <v>46</v>
      </c>
      <c r="K21" s="198">
        <v>55</v>
      </c>
      <c r="L21" s="198">
        <v>64</v>
      </c>
      <c r="M21" s="198">
        <v>73</v>
      </c>
      <c r="N21" s="198">
        <v>83</v>
      </c>
      <c r="O21" s="198">
        <v>92</v>
      </c>
      <c r="P21" s="198">
        <v>103</v>
      </c>
      <c r="Q21" s="198">
        <v>113</v>
      </c>
      <c r="R21" s="198">
        <v>124</v>
      </c>
      <c r="S21" s="198">
        <v>135</v>
      </c>
      <c r="T21" s="198">
        <v>147</v>
      </c>
      <c r="U21" s="198">
        <v>158</v>
      </c>
      <c r="V21" s="198">
        <v>170</v>
      </c>
      <c r="W21" s="198">
        <v>183</v>
      </c>
      <c r="X21" s="198">
        <v>196</v>
      </c>
      <c r="Y21" s="198">
        <v>209</v>
      </c>
      <c r="Z21" s="198">
        <v>223</v>
      </c>
      <c r="AA21" s="198">
        <v>237</v>
      </c>
      <c r="AB21" s="198">
        <v>251</v>
      </c>
      <c r="AC21" s="198">
        <v>266</v>
      </c>
      <c r="AD21" s="198">
        <v>281</v>
      </c>
      <c r="AE21" s="198">
        <v>296</v>
      </c>
      <c r="AF21" s="198">
        <v>312</v>
      </c>
      <c r="AG21" s="198">
        <v>329</v>
      </c>
      <c r="AH21" s="198">
        <v>345</v>
      </c>
      <c r="AI21" s="198">
        <v>363</v>
      </c>
      <c r="AJ21" s="198">
        <v>380</v>
      </c>
      <c r="AK21" s="198">
        <v>398</v>
      </c>
      <c r="AL21" s="198">
        <v>417</v>
      </c>
      <c r="AM21" s="198">
        <v>436</v>
      </c>
      <c r="AN21" s="198">
        <v>456</v>
      </c>
      <c r="AO21" s="198">
        <v>476</v>
      </c>
      <c r="AP21" s="198">
        <v>496</v>
      </c>
      <c r="AQ21" s="198">
        <v>517</v>
      </c>
      <c r="AR21" s="198">
        <v>539</v>
      </c>
      <c r="AS21" s="198">
        <v>553</v>
      </c>
      <c r="AT21" s="198">
        <v>567</v>
      </c>
      <c r="AU21" s="198">
        <v>580</v>
      </c>
      <c r="AV21" s="198">
        <v>594</v>
      </c>
      <c r="AW21" s="198">
        <v>608</v>
      </c>
      <c r="AX21" s="198">
        <v>622</v>
      </c>
      <c r="AY21" s="198">
        <v>636</v>
      </c>
      <c r="AZ21" s="198">
        <v>650</v>
      </c>
      <c r="BA21" s="198">
        <v>664</v>
      </c>
      <c r="BB21" s="198">
        <v>678</v>
      </c>
      <c r="BC21" s="198">
        <v>691</v>
      </c>
      <c r="BD21" s="198">
        <v>705</v>
      </c>
      <c r="BE21" s="198">
        <v>718</v>
      </c>
      <c r="BF21" s="198">
        <v>730</v>
      </c>
      <c r="BG21" s="198">
        <v>743</v>
      </c>
      <c r="BH21" s="198">
        <v>754</v>
      </c>
      <c r="BI21" s="198">
        <v>766</v>
      </c>
      <c r="BJ21" s="198">
        <v>777</v>
      </c>
      <c r="BK21" s="198">
        <v>787</v>
      </c>
      <c r="BL21" s="198">
        <v>797</v>
      </c>
      <c r="BM21" s="198">
        <v>807</v>
      </c>
      <c r="BN21" s="198">
        <v>816</v>
      </c>
      <c r="BO21" s="198">
        <v>825</v>
      </c>
      <c r="BP21" s="198">
        <v>834</v>
      </c>
      <c r="BQ21" s="198">
        <v>842</v>
      </c>
      <c r="BR21" s="198">
        <v>851</v>
      </c>
      <c r="BS21" s="198">
        <v>859</v>
      </c>
      <c r="BT21" s="198">
        <v>867</v>
      </c>
      <c r="BU21" s="198">
        <v>876</v>
      </c>
      <c r="BV21" s="198">
        <v>883</v>
      </c>
      <c r="BW21" s="198">
        <v>891</v>
      </c>
      <c r="BX21" s="198">
        <v>899</v>
      </c>
      <c r="BY21" s="198">
        <v>906</v>
      </c>
      <c r="BZ21" s="198">
        <v>914</v>
      </c>
      <c r="CA21" s="198">
        <v>922</v>
      </c>
      <c r="CB21" s="198">
        <v>932</v>
      </c>
      <c r="CC21" s="198">
        <v>946</v>
      </c>
      <c r="CD21" s="198">
        <v>966</v>
      </c>
      <c r="CE21" s="198">
        <v>1000</v>
      </c>
      <c r="CF21" s="198">
        <v>0</v>
      </c>
      <c r="CG21" s="198">
        <v>0</v>
      </c>
      <c r="CH21" s="198">
        <v>0</v>
      </c>
      <c r="CI21" s="198">
        <v>0</v>
      </c>
      <c r="CJ21" s="198">
        <v>0</v>
      </c>
      <c r="CK21" s="198">
        <v>0</v>
      </c>
      <c r="CL21" s="198">
        <v>0</v>
      </c>
      <c r="CM21" s="198">
        <v>0</v>
      </c>
      <c r="CN21" s="198">
        <v>0</v>
      </c>
      <c r="CO21" s="198">
        <v>0</v>
      </c>
      <c r="CP21" s="198">
        <v>0</v>
      </c>
      <c r="CQ21" s="198">
        <v>0</v>
      </c>
      <c r="CR21" s="198">
        <v>0</v>
      </c>
      <c r="CS21" s="198">
        <v>0</v>
      </c>
      <c r="CT21" s="198">
        <v>0</v>
      </c>
      <c r="CU21" s="198">
        <v>0</v>
      </c>
      <c r="CV21" s="198">
        <v>0</v>
      </c>
      <c r="CW21" s="198">
        <v>0</v>
      </c>
      <c r="CX21" s="198">
        <v>0</v>
      </c>
      <c r="CY21" s="198">
        <v>0</v>
      </c>
    </row>
    <row r="22" spans="1:103" s="198" customFormat="1" x14ac:dyDescent="0.2">
      <c r="A22" s="197" t="s">
        <v>635</v>
      </c>
      <c r="B22" s="198" t="s">
        <v>14</v>
      </c>
      <c r="C22" s="198">
        <v>20</v>
      </c>
      <c r="D22" s="198">
        <v>0</v>
      </c>
      <c r="E22" s="198">
        <v>4</v>
      </c>
      <c r="F22" s="198">
        <v>11</v>
      </c>
      <c r="G22" s="198">
        <v>20</v>
      </c>
      <c r="H22" s="198">
        <v>28</v>
      </c>
      <c r="I22" s="198">
        <v>38</v>
      </c>
      <c r="J22" s="198">
        <v>48</v>
      </c>
      <c r="K22" s="198">
        <v>57</v>
      </c>
      <c r="L22" s="198">
        <v>67</v>
      </c>
      <c r="M22" s="198">
        <v>76</v>
      </c>
      <c r="N22" s="198">
        <v>86</v>
      </c>
      <c r="O22" s="198">
        <v>97</v>
      </c>
      <c r="P22" s="198">
        <v>107</v>
      </c>
      <c r="Q22" s="198">
        <v>118</v>
      </c>
      <c r="R22" s="198">
        <v>130</v>
      </c>
      <c r="S22" s="198">
        <v>141</v>
      </c>
      <c r="T22" s="198">
        <v>153</v>
      </c>
      <c r="U22" s="198">
        <v>165</v>
      </c>
      <c r="V22" s="198">
        <v>178</v>
      </c>
      <c r="W22" s="198">
        <v>191</v>
      </c>
      <c r="X22" s="198">
        <v>204</v>
      </c>
      <c r="Y22" s="198">
        <v>218</v>
      </c>
      <c r="Z22" s="198">
        <v>232</v>
      </c>
      <c r="AA22" s="198">
        <v>247</v>
      </c>
      <c r="AB22" s="198">
        <v>262</v>
      </c>
      <c r="AC22" s="198">
        <v>277</v>
      </c>
      <c r="AD22" s="198">
        <v>293</v>
      </c>
      <c r="AE22" s="198">
        <v>309</v>
      </c>
      <c r="AF22" s="198">
        <v>326</v>
      </c>
      <c r="AG22" s="198">
        <v>343</v>
      </c>
      <c r="AH22" s="198">
        <v>360</v>
      </c>
      <c r="AI22" s="198">
        <v>378</v>
      </c>
      <c r="AJ22" s="198">
        <v>396</v>
      </c>
      <c r="AK22" s="198">
        <v>415</v>
      </c>
      <c r="AL22" s="198">
        <v>434</v>
      </c>
      <c r="AM22" s="198">
        <v>454</v>
      </c>
      <c r="AN22" s="198">
        <v>475</v>
      </c>
      <c r="AO22" s="198">
        <v>496</v>
      </c>
      <c r="AP22" s="198">
        <v>517</v>
      </c>
      <c r="AQ22" s="198">
        <v>539</v>
      </c>
      <c r="AR22" s="198">
        <v>553</v>
      </c>
      <c r="AS22" s="198">
        <v>567</v>
      </c>
      <c r="AT22" s="198">
        <v>580</v>
      </c>
      <c r="AU22" s="198">
        <v>594</v>
      </c>
      <c r="AV22" s="198">
        <v>608</v>
      </c>
      <c r="AW22" s="198">
        <v>622</v>
      </c>
      <c r="AX22" s="198">
        <v>636</v>
      </c>
      <c r="AY22" s="198">
        <v>650</v>
      </c>
      <c r="AZ22" s="198">
        <v>664</v>
      </c>
      <c r="BA22" s="198">
        <v>678</v>
      </c>
      <c r="BB22" s="198">
        <v>691</v>
      </c>
      <c r="BC22" s="198">
        <v>705</v>
      </c>
      <c r="BD22" s="198">
        <v>718</v>
      </c>
      <c r="BE22" s="198">
        <v>730</v>
      </c>
      <c r="BF22" s="198">
        <v>743</v>
      </c>
      <c r="BG22" s="198">
        <v>754</v>
      </c>
      <c r="BH22" s="198">
        <v>766</v>
      </c>
      <c r="BI22" s="198">
        <v>777</v>
      </c>
      <c r="BJ22" s="198">
        <v>787</v>
      </c>
      <c r="BK22" s="198">
        <v>797</v>
      </c>
      <c r="BL22" s="198">
        <v>807</v>
      </c>
      <c r="BM22" s="198">
        <v>816</v>
      </c>
      <c r="BN22" s="198">
        <v>825</v>
      </c>
      <c r="BO22" s="198">
        <v>834</v>
      </c>
      <c r="BP22" s="198">
        <v>842</v>
      </c>
      <c r="BQ22" s="198">
        <v>851</v>
      </c>
      <c r="BR22" s="198">
        <v>859</v>
      </c>
      <c r="BS22" s="198">
        <v>867</v>
      </c>
      <c r="BT22" s="198">
        <v>876</v>
      </c>
      <c r="BU22" s="198">
        <v>883</v>
      </c>
      <c r="BV22" s="198">
        <v>891</v>
      </c>
      <c r="BW22" s="198">
        <v>899</v>
      </c>
      <c r="BX22" s="198">
        <v>906</v>
      </c>
      <c r="BY22" s="198">
        <v>914</v>
      </c>
      <c r="BZ22" s="198">
        <v>922</v>
      </c>
      <c r="CA22" s="198">
        <v>932</v>
      </c>
      <c r="CB22" s="198">
        <v>946</v>
      </c>
      <c r="CC22" s="198">
        <v>966</v>
      </c>
      <c r="CD22" s="198">
        <v>1000</v>
      </c>
      <c r="CE22" s="198">
        <v>0</v>
      </c>
      <c r="CF22" s="198">
        <v>0</v>
      </c>
      <c r="CG22" s="198">
        <v>0</v>
      </c>
      <c r="CH22" s="198">
        <v>0</v>
      </c>
      <c r="CI22" s="198">
        <v>0</v>
      </c>
      <c r="CJ22" s="198">
        <v>0</v>
      </c>
      <c r="CK22" s="198">
        <v>0</v>
      </c>
      <c r="CL22" s="198">
        <v>0</v>
      </c>
      <c r="CM22" s="198">
        <v>0</v>
      </c>
      <c r="CN22" s="198">
        <v>0</v>
      </c>
      <c r="CO22" s="198">
        <v>0</v>
      </c>
      <c r="CP22" s="198">
        <v>0</v>
      </c>
      <c r="CQ22" s="198">
        <v>0</v>
      </c>
      <c r="CR22" s="198">
        <v>0</v>
      </c>
      <c r="CS22" s="198">
        <v>0</v>
      </c>
      <c r="CT22" s="198">
        <v>0</v>
      </c>
      <c r="CU22" s="198">
        <v>0</v>
      </c>
      <c r="CV22" s="198">
        <v>0</v>
      </c>
      <c r="CW22" s="198">
        <v>0</v>
      </c>
      <c r="CX22" s="198">
        <v>0</v>
      </c>
      <c r="CY22" s="198">
        <v>0</v>
      </c>
    </row>
    <row r="23" spans="1:103" s="198" customFormat="1" x14ac:dyDescent="0.2">
      <c r="A23" s="197" t="s">
        <v>635</v>
      </c>
      <c r="B23" s="198" t="s">
        <v>14</v>
      </c>
      <c r="C23" s="198">
        <v>21</v>
      </c>
      <c r="D23" s="198">
        <v>0</v>
      </c>
      <c r="E23" s="198">
        <v>4</v>
      </c>
      <c r="F23" s="198">
        <v>12</v>
      </c>
      <c r="G23" s="198">
        <v>20</v>
      </c>
      <c r="H23" s="198">
        <v>29</v>
      </c>
      <c r="I23" s="198">
        <v>39</v>
      </c>
      <c r="J23" s="198">
        <v>51</v>
      </c>
      <c r="K23" s="198">
        <v>60</v>
      </c>
      <c r="L23" s="198">
        <v>70</v>
      </c>
      <c r="M23" s="198">
        <v>80</v>
      </c>
      <c r="N23" s="198">
        <v>90</v>
      </c>
      <c r="O23" s="198">
        <v>101</v>
      </c>
      <c r="P23" s="198">
        <v>112</v>
      </c>
      <c r="Q23" s="198">
        <v>124</v>
      </c>
      <c r="R23" s="198">
        <v>135</v>
      </c>
      <c r="S23" s="198">
        <v>147</v>
      </c>
      <c r="T23" s="198">
        <v>160</v>
      </c>
      <c r="U23" s="198">
        <v>173</v>
      </c>
      <c r="V23" s="198">
        <v>186</v>
      </c>
      <c r="W23" s="198">
        <v>199</v>
      </c>
      <c r="X23" s="198">
        <v>213</v>
      </c>
      <c r="Y23" s="198">
        <v>228</v>
      </c>
      <c r="Z23" s="198">
        <v>243</v>
      </c>
      <c r="AA23" s="198">
        <v>258</v>
      </c>
      <c r="AB23" s="198">
        <v>273</v>
      </c>
      <c r="AC23" s="198">
        <v>289</v>
      </c>
      <c r="AD23" s="198">
        <v>306</v>
      </c>
      <c r="AE23" s="198">
        <v>322</v>
      </c>
      <c r="AF23" s="198">
        <v>340</v>
      </c>
      <c r="AG23" s="198">
        <v>357</v>
      </c>
      <c r="AH23" s="198">
        <v>375</v>
      </c>
      <c r="AI23" s="198">
        <v>394</v>
      </c>
      <c r="AJ23" s="198">
        <v>413</v>
      </c>
      <c r="AK23" s="198">
        <v>433</v>
      </c>
      <c r="AL23" s="198">
        <v>453</v>
      </c>
      <c r="AM23" s="198">
        <v>474</v>
      </c>
      <c r="AN23" s="198">
        <v>495</v>
      </c>
      <c r="AO23" s="198">
        <v>517</v>
      </c>
      <c r="AP23" s="198">
        <v>539</v>
      </c>
      <c r="AQ23" s="198">
        <v>553</v>
      </c>
      <c r="AR23" s="198">
        <v>567</v>
      </c>
      <c r="AS23" s="198">
        <v>580</v>
      </c>
      <c r="AT23" s="198">
        <v>594</v>
      </c>
      <c r="AU23" s="198">
        <v>608</v>
      </c>
      <c r="AV23" s="198">
        <v>622</v>
      </c>
      <c r="AW23" s="198">
        <v>636</v>
      </c>
      <c r="AX23" s="198">
        <v>650</v>
      </c>
      <c r="AY23" s="198">
        <v>664</v>
      </c>
      <c r="AZ23" s="198">
        <v>678</v>
      </c>
      <c r="BA23" s="198">
        <v>691</v>
      </c>
      <c r="BB23" s="198">
        <v>705</v>
      </c>
      <c r="BC23" s="198">
        <v>718</v>
      </c>
      <c r="BD23" s="198">
        <v>730</v>
      </c>
      <c r="BE23" s="198">
        <v>743</v>
      </c>
      <c r="BF23" s="198">
        <v>754</v>
      </c>
      <c r="BG23" s="198">
        <v>766</v>
      </c>
      <c r="BH23" s="198">
        <v>777</v>
      </c>
      <c r="BI23" s="198">
        <v>787</v>
      </c>
      <c r="BJ23" s="198">
        <v>797</v>
      </c>
      <c r="BK23" s="198">
        <v>807</v>
      </c>
      <c r="BL23" s="198">
        <v>816</v>
      </c>
      <c r="BM23" s="198">
        <v>825</v>
      </c>
      <c r="BN23" s="198">
        <v>834</v>
      </c>
      <c r="BO23" s="198">
        <v>842</v>
      </c>
      <c r="BP23" s="198">
        <v>851</v>
      </c>
      <c r="BQ23" s="198">
        <v>859</v>
      </c>
      <c r="BR23" s="198">
        <v>867</v>
      </c>
      <c r="BS23" s="198">
        <v>876</v>
      </c>
      <c r="BT23" s="198">
        <v>883</v>
      </c>
      <c r="BU23" s="198">
        <v>891</v>
      </c>
      <c r="BV23" s="198">
        <v>899</v>
      </c>
      <c r="BW23" s="198">
        <v>906</v>
      </c>
      <c r="BX23" s="198">
        <v>914</v>
      </c>
      <c r="BY23" s="198">
        <v>922</v>
      </c>
      <c r="BZ23" s="198">
        <v>932</v>
      </c>
      <c r="CA23" s="198">
        <v>946</v>
      </c>
      <c r="CB23" s="198">
        <v>966</v>
      </c>
      <c r="CC23" s="198">
        <v>1000</v>
      </c>
      <c r="CD23" s="198">
        <v>0</v>
      </c>
      <c r="CE23" s="198">
        <v>0</v>
      </c>
      <c r="CF23" s="198">
        <v>0</v>
      </c>
      <c r="CG23" s="198">
        <v>0</v>
      </c>
      <c r="CH23" s="198">
        <v>0</v>
      </c>
      <c r="CI23" s="198">
        <v>0</v>
      </c>
      <c r="CJ23" s="198">
        <v>0</v>
      </c>
      <c r="CK23" s="198">
        <v>0</v>
      </c>
      <c r="CL23" s="198">
        <v>0</v>
      </c>
      <c r="CM23" s="198">
        <v>0</v>
      </c>
      <c r="CN23" s="198">
        <v>0</v>
      </c>
      <c r="CO23" s="198">
        <v>0</v>
      </c>
      <c r="CP23" s="198">
        <v>0</v>
      </c>
      <c r="CQ23" s="198">
        <v>0</v>
      </c>
      <c r="CR23" s="198">
        <v>0</v>
      </c>
      <c r="CS23" s="198">
        <v>0</v>
      </c>
      <c r="CT23" s="198">
        <v>0</v>
      </c>
      <c r="CU23" s="198">
        <v>0</v>
      </c>
      <c r="CV23" s="198">
        <v>0</v>
      </c>
      <c r="CW23" s="198">
        <v>0</v>
      </c>
      <c r="CX23" s="198">
        <v>0</v>
      </c>
      <c r="CY23" s="198">
        <v>0</v>
      </c>
    </row>
    <row r="24" spans="1:103" s="198" customFormat="1" x14ac:dyDescent="0.2">
      <c r="A24" s="197" t="s">
        <v>635</v>
      </c>
      <c r="B24" s="198" t="s">
        <v>14</v>
      </c>
      <c r="C24" s="198">
        <v>22</v>
      </c>
      <c r="D24" s="198">
        <v>0</v>
      </c>
      <c r="E24" s="198">
        <v>4</v>
      </c>
      <c r="F24" s="198">
        <v>12</v>
      </c>
      <c r="G24" s="198">
        <v>21</v>
      </c>
      <c r="H24" s="198">
        <v>31</v>
      </c>
      <c r="I24" s="198">
        <v>41</v>
      </c>
      <c r="J24" s="198">
        <v>53</v>
      </c>
      <c r="K24" s="198">
        <v>63</v>
      </c>
      <c r="L24" s="198">
        <v>73</v>
      </c>
      <c r="M24" s="198">
        <v>84</v>
      </c>
      <c r="N24" s="198">
        <v>95</v>
      </c>
      <c r="O24" s="198">
        <v>106</v>
      </c>
      <c r="P24" s="198">
        <v>117</v>
      </c>
      <c r="Q24" s="198">
        <v>129</v>
      </c>
      <c r="R24" s="198">
        <v>142</v>
      </c>
      <c r="S24" s="198">
        <v>154</v>
      </c>
      <c r="T24" s="198">
        <v>167</v>
      </c>
      <c r="U24" s="198">
        <v>181</v>
      </c>
      <c r="V24" s="198">
        <v>194</v>
      </c>
      <c r="W24" s="198">
        <v>208</v>
      </c>
      <c r="X24" s="198">
        <v>223</v>
      </c>
      <c r="Y24" s="198">
        <v>238</v>
      </c>
      <c r="Z24" s="198">
        <v>253</v>
      </c>
      <c r="AA24" s="198">
        <v>269</v>
      </c>
      <c r="AB24" s="198">
        <v>285</v>
      </c>
      <c r="AC24" s="198">
        <v>302</v>
      </c>
      <c r="AD24" s="198">
        <v>319</v>
      </c>
      <c r="AE24" s="198">
        <v>336</v>
      </c>
      <c r="AF24" s="198">
        <v>354</v>
      </c>
      <c r="AG24" s="198">
        <v>373</v>
      </c>
      <c r="AH24" s="198">
        <v>392</v>
      </c>
      <c r="AI24" s="198">
        <v>411</v>
      </c>
      <c r="AJ24" s="198">
        <v>431</v>
      </c>
      <c r="AK24" s="198">
        <v>452</v>
      </c>
      <c r="AL24" s="198">
        <v>473</v>
      </c>
      <c r="AM24" s="198">
        <v>494</v>
      </c>
      <c r="AN24" s="198">
        <v>516</v>
      </c>
      <c r="AO24" s="198">
        <v>539</v>
      </c>
      <c r="AP24" s="198">
        <v>553</v>
      </c>
      <c r="AQ24" s="198">
        <v>567</v>
      </c>
      <c r="AR24" s="198">
        <v>580</v>
      </c>
      <c r="AS24" s="198">
        <v>594</v>
      </c>
      <c r="AT24" s="198">
        <v>608</v>
      </c>
      <c r="AU24" s="198">
        <v>622</v>
      </c>
      <c r="AV24" s="198">
        <v>636</v>
      </c>
      <c r="AW24" s="198">
        <v>650</v>
      </c>
      <c r="AX24" s="198">
        <v>664</v>
      </c>
      <c r="AY24" s="198">
        <v>678</v>
      </c>
      <c r="AZ24" s="198">
        <v>691</v>
      </c>
      <c r="BA24" s="198">
        <v>705</v>
      </c>
      <c r="BB24" s="198">
        <v>718</v>
      </c>
      <c r="BC24" s="198">
        <v>730</v>
      </c>
      <c r="BD24" s="198">
        <v>743</v>
      </c>
      <c r="BE24" s="198">
        <v>754</v>
      </c>
      <c r="BF24" s="198">
        <v>766</v>
      </c>
      <c r="BG24" s="198">
        <v>777</v>
      </c>
      <c r="BH24" s="198">
        <v>787</v>
      </c>
      <c r="BI24" s="198">
        <v>797</v>
      </c>
      <c r="BJ24" s="198">
        <v>807</v>
      </c>
      <c r="BK24" s="198">
        <v>816</v>
      </c>
      <c r="BL24" s="198">
        <v>825</v>
      </c>
      <c r="BM24" s="198">
        <v>834</v>
      </c>
      <c r="BN24" s="198">
        <v>842</v>
      </c>
      <c r="BO24" s="198">
        <v>851</v>
      </c>
      <c r="BP24" s="198">
        <v>859</v>
      </c>
      <c r="BQ24" s="198">
        <v>867</v>
      </c>
      <c r="BR24" s="198">
        <v>876</v>
      </c>
      <c r="BS24" s="198">
        <v>883</v>
      </c>
      <c r="BT24" s="198">
        <v>891</v>
      </c>
      <c r="BU24" s="198">
        <v>899</v>
      </c>
      <c r="BV24" s="198">
        <v>906</v>
      </c>
      <c r="BW24" s="198">
        <v>914</v>
      </c>
      <c r="BX24" s="198">
        <v>922</v>
      </c>
      <c r="BY24" s="198">
        <v>932</v>
      </c>
      <c r="BZ24" s="198">
        <v>946</v>
      </c>
      <c r="CA24" s="198">
        <v>966</v>
      </c>
      <c r="CB24" s="198">
        <v>1000</v>
      </c>
      <c r="CC24" s="198">
        <v>0</v>
      </c>
      <c r="CD24" s="198">
        <v>0</v>
      </c>
      <c r="CE24" s="198">
        <v>0</v>
      </c>
      <c r="CF24" s="198">
        <v>0</v>
      </c>
      <c r="CG24" s="198">
        <v>0</v>
      </c>
      <c r="CH24" s="198">
        <v>0</v>
      </c>
      <c r="CI24" s="198">
        <v>0</v>
      </c>
      <c r="CJ24" s="198">
        <v>0</v>
      </c>
      <c r="CK24" s="198">
        <v>0</v>
      </c>
      <c r="CL24" s="198">
        <v>0</v>
      </c>
      <c r="CM24" s="198">
        <v>0</v>
      </c>
      <c r="CN24" s="198">
        <v>0</v>
      </c>
      <c r="CO24" s="198">
        <v>0</v>
      </c>
      <c r="CP24" s="198">
        <v>0</v>
      </c>
      <c r="CQ24" s="198">
        <v>0</v>
      </c>
      <c r="CR24" s="198">
        <v>0</v>
      </c>
      <c r="CS24" s="198">
        <v>0</v>
      </c>
      <c r="CT24" s="198">
        <v>0</v>
      </c>
      <c r="CU24" s="198">
        <v>0</v>
      </c>
      <c r="CV24" s="198">
        <v>0</v>
      </c>
      <c r="CW24" s="198">
        <v>0</v>
      </c>
      <c r="CX24" s="198">
        <v>0</v>
      </c>
      <c r="CY24" s="198">
        <v>0</v>
      </c>
    </row>
    <row r="25" spans="1:103" s="198" customFormat="1" x14ac:dyDescent="0.2">
      <c r="A25" s="197" t="s">
        <v>635</v>
      </c>
      <c r="B25" s="198" t="s">
        <v>14</v>
      </c>
      <c r="C25" s="198">
        <v>23</v>
      </c>
      <c r="D25" s="198">
        <v>0</v>
      </c>
      <c r="E25" s="198">
        <v>4</v>
      </c>
      <c r="F25" s="198">
        <v>13</v>
      </c>
      <c r="G25" s="198">
        <v>22</v>
      </c>
      <c r="H25" s="198">
        <v>32</v>
      </c>
      <c r="I25" s="198">
        <v>43</v>
      </c>
      <c r="J25" s="198">
        <v>56</v>
      </c>
      <c r="K25" s="198">
        <v>66</v>
      </c>
      <c r="L25" s="198">
        <v>77</v>
      </c>
      <c r="M25" s="198">
        <v>88</v>
      </c>
      <c r="N25" s="198">
        <v>99</v>
      </c>
      <c r="O25" s="198">
        <v>111</v>
      </c>
      <c r="P25" s="198">
        <v>123</v>
      </c>
      <c r="Q25" s="198">
        <v>135</v>
      </c>
      <c r="R25" s="198">
        <v>148</v>
      </c>
      <c r="S25" s="198">
        <v>161</v>
      </c>
      <c r="T25" s="198">
        <v>175</v>
      </c>
      <c r="U25" s="198">
        <v>189</v>
      </c>
      <c r="V25" s="198">
        <v>203</v>
      </c>
      <c r="W25" s="198">
        <v>218</v>
      </c>
      <c r="X25" s="198">
        <v>233</v>
      </c>
      <c r="Y25" s="198">
        <v>249</v>
      </c>
      <c r="Z25" s="198">
        <v>265</v>
      </c>
      <c r="AA25" s="198">
        <v>281</v>
      </c>
      <c r="AB25" s="198">
        <v>298</v>
      </c>
      <c r="AC25" s="198">
        <v>315</v>
      </c>
      <c r="AD25" s="198">
        <v>333</v>
      </c>
      <c r="AE25" s="198">
        <v>351</v>
      </c>
      <c r="AF25" s="198">
        <v>370</v>
      </c>
      <c r="AG25" s="198">
        <v>389</v>
      </c>
      <c r="AH25" s="198">
        <v>409</v>
      </c>
      <c r="AI25" s="198">
        <v>429</v>
      </c>
      <c r="AJ25" s="198">
        <v>450</v>
      </c>
      <c r="AK25" s="198">
        <v>471</v>
      </c>
      <c r="AL25" s="198">
        <v>493</v>
      </c>
      <c r="AM25" s="198">
        <v>516</v>
      </c>
      <c r="AN25" s="198">
        <v>539</v>
      </c>
      <c r="AO25" s="198">
        <v>553</v>
      </c>
      <c r="AP25" s="198">
        <v>567</v>
      </c>
      <c r="AQ25" s="198">
        <v>580</v>
      </c>
      <c r="AR25" s="198">
        <v>594</v>
      </c>
      <c r="AS25" s="198">
        <v>608</v>
      </c>
      <c r="AT25" s="198">
        <v>622</v>
      </c>
      <c r="AU25" s="198">
        <v>636</v>
      </c>
      <c r="AV25" s="198">
        <v>650</v>
      </c>
      <c r="AW25" s="198">
        <v>664</v>
      </c>
      <c r="AX25" s="198">
        <v>678</v>
      </c>
      <c r="AY25" s="198">
        <v>691</v>
      </c>
      <c r="AZ25" s="198">
        <v>705</v>
      </c>
      <c r="BA25" s="198">
        <v>718</v>
      </c>
      <c r="BB25" s="198">
        <v>730</v>
      </c>
      <c r="BC25" s="198">
        <v>743</v>
      </c>
      <c r="BD25" s="198">
        <v>754</v>
      </c>
      <c r="BE25" s="198">
        <v>766</v>
      </c>
      <c r="BF25" s="198">
        <v>777</v>
      </c>
      <c r="BG25" s="198">
        <v>787</v>
      </c>
      <c r="BH25" s="198">
        <v>797</v>
      </c>
      <c r="BI25" s="198">
        <v>807</v>
      </c>
      <c r="BJ25" s="198">
        <v>816</v>
      </c>
      <c r="BK25" s="198">
        <v>825</v>
      </c>
      <c r="BL25" s="198">
        <v>834</v>
      </c>
      <c r="BM25" s="198">
        <v>842</v>
      </c>
      <c r="BN25" s="198">
        <v>851</v>
      </c>
      <c r="BO25" s="198">
        <v>859</v>
      </c>
      <c r="BP25" s="198">
        <v>867</v>
      </c>
      <c r="BQ25" s="198">
        <v>876</v>
      </c>
      <c r="BR25" s="198">
        <v>883</v>
      </c>
      <c r="BS25" s="198">
        <v>891</v>
      </c>
      <c r="BT25" s="198">
        <v>899</v>
      </c>
      <c r="BU25" s="198">
        <v>906</v>
      </c>
      <c r="BV25" s="198">
        <v>914</v>
      </c>
      <c r="BW25" s="198">
        <v>922</v>
      </c>
      <c r="BX25" s="198">
        <v>932</v>
      </c>
      <c r="BY25" s="198">
        <v>946</v>
      </c>
      <c r="BZ25" s="198">
        <v>966</v>
      </c>
      <c r="CA25" s="198">
        <v>1000</v>
      </c>
      <c r="CB25" s="198">
        <v>0</v>
      </c>
      <c r="CC25" s="198">
        <v>0</v>
      </c>
      <c r="CD25" s="198">
        <v>0</v>
      </c>
      <c r="CE25" s="198">
        <v>0</v>
      </c>
      <c r="CF25" s="198">
        <v>0</v>
      </c>
      <c r="CG25" s="198">
        <v>0</v>
      </c>
      <c r="CH25" s="198">
        <v>0</v>
      </c>
      <c r="CI25" s="198">
        <v>0</v>
      </c>
      <c r="CJ25" s="198">
        <v>0</v>
      </c>
      <c r="CK25" s="198">
        <v>0</v>
      </c>
      <c r="CL25" s="198">
        <v>0</v>
      </c>
      <c r="CM25" s="198">
        <v>0</v>
      </c>
      <c r="CN25" s="198">
        <v>0</v>
      </c>
      <c r="CO25" s="198">
        <v>0</v>
      </c>
      <c r="CP25" s="198">
        <v>0</v>
      </c>
      <c r="CQ25" s="198">
        <v>0</v>
      </c>
      <c r="CR25" s="198">
        <v>0</v>
      </c>
      <c r="CS25" s="198">
        <v>0</v>
      </c>
      <c r="CT25" s="198">
        <v>0</v>
      </c>
      <c r="CU25" s="198">
        <v>0</v>
      </c>
      <c r="CV25" s="198">
        <v>0</v>
      </c>
      <c r="CW25" s="198">
        <v>0</v>
      </c>
      <c r="CX25" s="198">
        <v>0</v>
      </c>
      <c r="CY25" s="198">
        <v>0</v>
      </c>
    </row>
    <row r="26" spans="1:103" s="198" customFormat="1" x14ac:dyDescent="0.2">
      <c r="A26" s="197" t="s">
        <v>635</v>
      </c>
      <c r="B26" s="198" t="s">
        <v>14</v>
      </c>
      <c r="C26" s="198">
        <v>24</v>
      </c>
      <c r="D26" s="198">
        <v>0</v>
      </c>
      <c r="E26" s="198">
        <v>4</v>
      </c>
      <c r="F26" s="198">
        <v>14</v>
      </c>
      <c r="G26" s="198">
        <v>24</v>
      </c>
      <c r="H26" s="198">
        <v>34</v>
      </c>
      <c r="I26" s="198">
        <v>45</v>
      </c>
      <c r="J26" s="198">
        <v>58</v>
      </c>
      <c r="K26" s="198">
        <v>69</v>
      </c>
      <c r="L26" s="198">
        <v>80</v>
      </c>
      <c r="M26" s="198">
        <v>92</v>
      </c>
      <c r="N26" s="198">
        <v>104</v>
      </c>
      <c r="O26" s="198">
        <v>116</v>
      </c>
      <c r="P26" s="198">
        <v>129</v>
      </c>
      <c r="Q26" s="198">
        <v>142</v>
      </c>
      <c r="R26" s="198">
        <v>155</v>
      </c>
      <c r="S26" s="198">
        <v>169</v>
      </c>
      <c r="T26" s="198">
        <v>183</v>
      </c>
      <c r="U26" s="198">
        <v>198</v>
      </c>
      <c r="V26" s="198">
        <v>213</v>
      </c>
      <c r="W26" s="198">
        <v>228</v>
      </c>
      <c r="X26" s="198">
        <v>244</v>
      </c>
      <c r="Y26" s="198">
        <v>260</v>
      </c>
      <c r="Z26" s="198">
        <v>277</v>
      </c>
      <c r="AA26" s="198">
        <v>294</v>
      </c>
      <c r="AB26" s="198">
        <v>311</v>
      </c>
      <c r="AC26" s="198">
        <v>330</v>
      </c>
      <c r="AD26" s="198">
        <v>348</v>
      </c>
      <c r="AE26" s="198">
        <v>367</v>
      </c>
      <c r="AF26" s="198">
        <v>387</v>
      </c>
      <c r="AG26" s="198">
        <v>407</v>
      </c>
      <c r="AH26" s="198">
        <v>427</v>
      </c>
      <c r="AI26" s="198">
        <v>449</v>
      </c>
      <c r="AJ26" s="198">
        <v>470</v>
      </c>
      <c r="AK26" s="198">
        <v>493</v>
      </c>
      <c r="AL26" s="198">
        <v>516</v>
      </c>
      <c r="AM26" s="198">
        <v>539</v>
      </c>
      <c r="AN26" s="198">
        <v>553</v>
      </c>
      <c r="AO26" s="198">
        <v>567</v>
      </c>
      <c r="AP26" s="198">
        <v>580</v>
      </c>
      <c r="AQ26" s="198">
        <v>594</v>
      </c>
      <c r="AR26" s="198">
        <v>608</v>
      </c>
      <c r="AS26" s="198">
        <v>622</v>
      </c>
      <c r="AT26" s="198">
        <v>636</v>
      </c>
      <c r="AU26" s="198">
        <v>650</v>
      </c>
      <c r="AV26" s="198">
        <v>664</v>
      </c>
      <c r="AW26" s="198">
        <v>678</v>
      </c>
      <c r="AX26" s="198">
        <v>691</v>
      </c>
      <c r="AY26" s="198">
        <v>705</v>
      </c>
      <c r="AZ26" s="198">
        <v>718</v>
      </c>
      <c r="BA26" s="198">
        <v>730</v>
      </c>
      <c r="BB26" s="198">
        <v>743</v>
      </c>
      <c r="BC26" s="198">
        <v>754</v>
      </c>
      <c r="BD26" s="198">
        <v>766</v>
      </c>
      <c r="BE26" s="198">
        <v>777</v>
      </c>
      <c r="BF26" s="198">
        <v>787</v>
      </c>
      <c r="BG26" s="198">
        <v>797</v>
      </c>
      <c r="BH26" s="198">
        <v>807</v>
      </c>
      <c r="BI26" s="198">
        <v>816</v>
      </c>
      <c r="BJ26" s="198">
        <v>825</v>
      </c>
      <c r="BK26" s="198">
        <v>834</v>
      </c>
      <c r="BL26" s="198">
        <v>842</v>
      </c>
      <c r="BM26" s="198">
        <v>851</v>
      </c>
      <c r="BN26" s="198">
        <v>859</v>
      </c>
      <c r="BO26" s="198">
        <v>867</v>
      </c>
      <c r="BP26" s="198">
        <v>876</v>
      </c>
      <c r="BQ26" s="198">
        <v>883</v>
      </c>
      <c r="BR26" s="198">
        <v>891</v>
      </c>
      <c r="BS26" s="198">
        <v>899</v>
      </c>
      <c r="BT26" s="198">
        <v>906</v>
      </c>
      <c r="BU26" s="198">
        <v>914</v>
      </c>
      <c r="BV26" s="198">
        <v>922</v>
      </c>
      <c r="BW26" s="198">
        <v>932</v>
      </c>
      <c r="BX26" s="198">
        <v>946</v>
      </c>
      <c r="BY26" s="198">
        <v>966</v>
      </c>
      <c r="BZ26" s="198">
        <v>1000</v>
      </c>
      <c r="CA26" s="198">
        <v>0</v>
      </c>
      <c r="CB26" s="198">
        <v>0</v>
      </c>
      <c r="CC26" s="198">
        <v>0</v>
      </c>
      <c r="CD26" s="198">
        <v>0</v>
      </c>
      <c r="CE26" s="198">
        <v>0</v>
      </c>
      <c r="CF26" s="198">
        <v>0</v>
      </c>
      <c r="CG26" s="198">
        <v>0</v>
      </c>
      <c r="CH26" s="198">
        <v>0</v>
      </c>
      <c r="CI26" s="198">
        <v>0</v>
      </c>
      <c r="CJ26" s="198">
        <v>0</v>
      </c>
      <c r="CK26" s="198">
        <v>0</v>
      </c>
      <c r="CL26" s="198">
        <v>0</v>
      </c>
      <c r="CM26" s="198">
        <v>0</v>
      </c>
      <c r="CN26" s="198">
        <v>0</v>
      </c>
      <c r="CO26" s="198">
        <v>0</v>
      </c>
      <c r="CP26" s="198">
        <v>0</v>
      </c>
      <c r="CQ26" s="198">
        <v>0</v>
      </c>
      <c r="CR26" s="198">
        <v>0</v>
      </c>
      <c r="CS26" s="198">
        <v>0</v>
      </c>
      <c r="CT26" s="198">
        <v>0</v>
      </c>
      <c r="CU26" s="198">
        <v>0</v>
      </c>
      <c r="CV26" s="198">
        <v>0</v>
      </c>
      <c r="CW26" s="198">
        <v>0</v>
      </c>
      <c r="CX26" s="198">
        <v>0</v>
      </c>
      <c r="CY26" s="198">
        <v>0</v>
      </c>
    </row>
    <row r="27" spans="1:103" s="198" customFormat="1" x14ac:dyDescent="0.2">
      <c r="A27" s="197" t="s">
        <v>635</v>
      </c>
      <c r="B27" s="198" t="s">
        <v>14</v>
      </c>
      <c r="C27" s="198">
        <v>25</v>
      </c>
      <c r="D27" s="198">
        <v>0</v>
      </c>
      <c r="E27" s="198">
        <v>5</v>
      </c>
      <c r="F27" s="198">
        <v>14</v>
      </c>
      <c r="G27" s="198">
        <v>25</v>
      </c>
      <c r="H27" s="198">
        <v>36</v>
      </c>
      <c r="I27" s="198">
        <v>48</v>
      </c>
      <c r="J27" s="198">
        <v>61</v>
      </c>
      <c r="K27" s="198">
        <v>73</v>
      </c>
      <c r="L27" s="198">
        <v>84</v>
      </c>
      <c r="M27" s="198">
        <v>96</v>
      </c>
      <c r="N27" s="198">
        <v>109</v>
      </c>
      <c r="O27" s="198">
        <v>122</v>
      </c>
      <c r="P27" s="198">
        <v>135</v>
      </c>
      <c r="Q27" s="198">
        <v>149</v>
      </c>
      <c r="R27" s="198">
        <v>162</v>
      </c>
      <c r="S27" s="198">
        <v>177</v>
      </c>
      <c r="T27" s="198">
        <v>192</v>
      </c>
      <c r="U27" s="198">
        <v>207</v>
      </c>
      <c r="V27" s="198">
        <v>223</v>
      </c>
      <c r="W27" s="198">
        <v>239</v>
      </c>
      <c r="X27" s="198">
        <v>255</v>
      </c>
      <c r="Y27" s="198">
        <v>272</v>
      </c>
      <c r="Z27" s="198">
        <v>290</v>
      </c>
      <c r="AA27" s="198">
        <v>307</v>
      </c>
      <c r="AB27" s="198">
        <v>326</v>
      </c>
      <c r="AC27" s="198">
        <v>345</v>
      </c>
      <c r="AD27" s="198">
        <v>364</v>
      </c>
      <c r="AE27" s="198">
        <v>384</v>
      </c>
      <c r="AF27" s="198">
        <v>404</v>
      </c>
      <c r="AG27" s="198">
        <v>425</v>
      </c>
      <c r="AH27" s="198">
        <v>447</v>
      </c>
      <c r="AI27" s="198">
        <v>469</v>
      </c>
      <c r="AJ27" s="198">
        <v>492</v>
      </c>
      <c r="AK27" s="198">
        <v>515</v>
      </c>
      <c r="AL27" s="198">
        <v>539</v>
      </c>
      <c r="AM27" s="198">
        <v>553</v>
      </c>
      <c r="AN27" s="198">
        <v>567</v>
      </c>
      <c r="AO27" s="198">
        <v>580</v>
      </c>
      <c r="AP27" s="198">
        <v>594</v>
      </c>
      <c r="AQ27" s="198">
        <v>608</v>
      </c>
      <c r="AR27" s="198">
        <v>622</v>
      </c>
      <c r="AS27" s="198">
        <v>636</v>
      </c>
      <c r="AT27" s="198">
        <v>650</v>
      </c>
      <c r="AU27" s="198">
        <v>664</v>
      </c>
      <c r="AV27" s="198">
        <v>678</v>
      </c>
      <c r="AW27" s="198">
        <v>691</v>
      </c>
      <c r="AX27" s="198">
        <v>705</v>
      </c>
      <c r="AY27" s="198">
        <v>718</v>
      </c>
      <c r="AZ27" s="198">
        <v>730</v>
      </c>
      <c r="BA27" s="198">
        <v>743</v>
      </c>
      <c r="BB27" s="198">
        <v>754</v>
      </c>
      <c r="BC27" s="198">
        <v>766</v>
      </c>
      <c r="BD27" s="198">
        <v>777</v>
      </c>
      <c r="BE27" s="198">
        <v>787</v>
      </c>
      <c r="BF27" s="198">
        <v>797</v>
      </c>
      <c r="BG27" s="198">
        <v>807</v>
      </c>
      <c r="BH27" s="198">
        <v>816</v>
      </c>
      <c r="BI27" s="198">
        <v>825</v>
      </c>
      <c r="BJ27" s="198">
        <v>834</v>
      </c>
      <c r="BK27" s="198">
        <v>842</v>
      </c>
      <c r="BL27" s="198">
        <v>851</v>
      </c>
      <c r="BM27" s="198">
        <v>859</v>
      </c>
      <c r="BN27" s="198">
        <v>867</v>
      </c>
      <c r="BO27" s="198">
        <v>876</v>
      </c>
      <c r="BP27" s="198">
        <v>883</v>
      </c>
      <c r="BQ27" s="198">
        <v>891</v>
      </c>
      <c r="BR27" s="198">
        <v>899</v>
      </c>
      <c r="BS27" s="198">
        <v>906</v>
      </c>
      <c r="BT27" s="198">
        <v>914</v>
      </c>
      <c r="BU27" s="198">
        <v>922</v>
      </c>
      <c r="BV27" s="198">
        <v>932</v>
      </c>
      <c r="BW27" s="198">
        <v>946</v>
      </c>
      <c r="BX27" s="198">
        <v>966</v>
      </c>
      <c r="BY27" s="198">
        <v>1000</v>
      </c>
      <c r="BZ27" s="198">
        <v>0</v>
      </c>
      <c r="CA27" s="198">
        <v>0</v>
      </c>
      <c r="CB27" s="198">
        <v>0</v>
      </c>
      <c r="CC27" s="198">
        <v>0</v>
      </c>
      <c r="CD27" s="198">
        <v>0</v>
      </c>
      <c r="CE27" s="198">
        <v>0</v>
      </c>
      <c r="CF27" s="198">
        <v>0</v>
      </c>
      <c r="CG27" s="198">
        <v>0</v>
      </c>
      <c r="CH27" s="198">
        <v>0</v>
      </c>
      <c r="CI27" s="198">
        <v>0</v>
      </c>
      <c r="CJ27" s="198">
        <v>0</v>
      </c>
      <c r="CK27" s="198">
        <v>0</v>
      </c>
      <c r="CL27" s="198">
        <v>0</v>
      </c>
      <c r="CM27" s="198">
        <v>0</v>
      </c>
      <c r="CN27" s="198">
        <v>0</v>
      </c>
      <c r="CO27" s="198">
        <v>0</v>
      </c>
      <c r="CP27" s="198">
        <v>0</v>
      </c>
      <c r="CQ27" s="198">
        <v>0</v>
      </c>
      <c r="CR27" s="198">
        <v>0</v>
      </c>
      <c r="CS27" s="198">
        <v>0</v>
      </c>
      <c r="CT27" s="198">
        <v>0</v>
      </c>
      <c r="CU27" s="198">
        <v>0</v>
      </c>
      <c r="CV27" s="198">
        <v>0</v>
      </c>
      <c r="CW27" s="198">
        <v>0</v>
      </c>
      <c r="CX27" s="198">
        <v>0</v>
      </c>
      <c r="CY27" s="198">
        <v>0</v>
      </c>
    </row>
    <row r="28" spans="1:103" s="198" customFormat="1" x14ac:dyDescent="0.2">
      <c r="A28" s="197" t="s">
        <v>635</v>
      </c>
      <c r="B28" s="198" t="s">
        <v>14</v>
      </c>
      <c r="C28" s="198">
        <v>26</v>
      </c>
      <c r="D28" s="198">
        <v>0</v>
      </c>
      <c r="E28" s="198">
        <v>5</v>
      </c>
      <c r="F28" s="198">
        <v>15</v>
      </c>
      <c r="G28" s="198">
        <v>26</v>
      </c>
      <c r="H28" s="198">
        <v>37</v>
      </c>
      <c r="I28" s="198">
        <v>50</v>
      </c>
      <c r="J28" s="198">
        <v>64</v>
      </c>
      <c r="K28" s="198">
        <v>76</v>
      </c>
      <c r="L28" s="198">
        <v>88</v>
      </c>
      <c r="M28" s="198">
        <v>101</v>
      </c>
      <c r="N28" s="198">
        <v>114</v>
      </c>
      <c r="O28" s="198">
        <v>128</v>
      </c>
      <c r="P28" s="198">
        <v>141</v>
      </c>
      <c r="Q28" s="198">
        <v>156</v>
      </c>
      <c r="R28" s="198">
        <v>170</v>
      </c>
      <c r="S28" s="198">
        <v>185</v>
      </c>
      <c r="T28" s="198">
        <v>201</v>
      </c>
      <c r="U28" s="198">
        <v>217</v>
      </c>
      <c r="V28" s="198">
        <v>233</v>
      </c>
      <c r="W28" s="198">
        <v>250</v>
      </c>
      <c r="X28" s="198">
        <v>267</v>
      </c>
      <c r="Y28" s="198">
        <v>285</v>
      </c>
      <c r="Z28" s="198">
        <v>303</v>
      </c>
      <c r="AA28" s="198">
        <v>322</v>
      </c>
      <c r="AB28" s="198">
        <v>341</v>
      </c>
      <c r="AC28" s="198">
        <v>361</v>
      </c>
      <c r="AD28" s="198">
        <v>381</v>
      </c>
      <c r="AE28" s="198">
        <v>402</v>
      </c>
      <c r="AF28" s="198">
        <v>423</v>
      </c>
      <c r="AG28" s="198">
        <v>445</v>
      </c>
      <c r="AH28" s="198">
        <v>468</v>
      </c>
      <c r="AI28" s="198">
        <v>491</v>
      </c>
      <c r="AJ28" s="198">
        <v>515</v>
      </c>
      <c r="AK28" s="198">
        <v>539</v>
      </c>
      <c r="AL28" s="198">
        <v>553</v>
      </c>
      <c r="AM28" s="198">
        <v>567</v>
      </c>
      <c r="AN28" s="198">
        <v>580</v>
      </c>
      <c r="AO28" s="198">
        <v>594</v>
      </c>
      <c r="AP28" s="198">
        <v>608</v>
      </c>
      <c r="AQ28" s="198">
        <v>622</v>
      </c>
      <c r="AR28" s="198">
        <v>636</v>
      </c>
      <c r="AS28" s="198">
        <v>650</v>
      </c>
      <c r="AT28" s="198">
        <v>664</v>
      </c>
      <c r="AU28" s="198">
        <v>678</v>
      </c>
      <c r="AV28" s="198">
        <v>691</v>
      </c>
      <c r="AW28" s="198">
        <v>705</v>
      </c>
      <c r="AX28" s="198">
        <v>718</v>
      </c>
      <c r="AY28" s="198">
        <v>730</v>
      </c>
      <c r="AZ28" s="198">
        <v>743</v>
      </c>
      <c r="BA28" s="198">
        <v>754</v>
      </c>
      <c r="BB28" s="198">
        <v>766</v>
      </c>
      <c r="BC28" s="198">
        <v>777</v>
      </c>
      <c r="BD28" s="198">
        <v>787</v>
      </c>
      <c r="BE28" s="198">
        <v>797</v>
      </c>
      <c r="BF28" s="198">
        <v>807</v>
      </c>
      <c r="BG28" s="198">
        <v>816</v>
      </c>
      <c r="BH28" s="198">
        <v>825</v>
      </c>
      <c r="BI28" s="198">
        <v>834</v>
      </c>
      <c r="BJ28" s="198">
        <v>842</v>
      </c>
      <c r="BK28" s="198">
        <v>851</v>
      </c>
      <c r="BL28" s="198">
        <v>859</v>
      </c>
      <c r="BM28" s="198">
        <v>867</v>
      </c>
      <c r="BN28" s="198">
        <v>876</v>
      </c>
      <c r="BO28" s="198">
        <v>883</v>
      </c>
      <c r="BP28" s="198">
        <v>891</v>
      </c>
      <c r="BQ28" s="198">
        <v>899</v>
      </c>
      <c r="BR28" s="198">
        <v>906</v>
      </c>
      <c r="BS28" s="198">
        <v>914</v>
      </c>
      <c r="BT28" s="198">
        <v>922</v>
      </c>
      <c r="BU28" s="198">
        <v>932</v>
      </c>
      <c r="BV28" s="198">
        <v>946</v>
      </c>
      <c r="BW28" s="198">
        <v>966</v>
      </c>
      <c r="BX28" s="198">
        <v>1000</v>
      </c>
      <c r="BY28" s="198">
        <v>0</v>
      </c>
      <c r="BZ28" s="198">
        <v>0</v>
      </c>
      <c r="CA28" s="198">
        <v>0</v>
      </c>
      <c r="CB28" s="198">
        <v>0</v>
      </c>
      <c r="CC28" s="198">
        <v>0</v>
      </c>
      <c r="CD28" s="198">
        <v>0</v>
      </c>
      <c r="CE28" s="198">
        <v>0</v>
      </c>
      <c r="CF28" s="198">
        <v>0</v>
      </c>
      <c r="CG28" s="198">
        <v>0</v>
      </c>
      <c r="CH28" s="198">
        <v>0</v>
      </c>
      <c r="CI28" s="198">
        <v>0</v>
      </c>
      <c r="CJ28" s="198">
        <v>0</v>
      </c>
      <c r="CK28" s="198">
        <v>0</v>
      </c>
      <c r="CL28" s="198">
        <v>0</v>
      </c>
      <c r="CM28" s="198">
        <v>0</v>
      </c>
      <c r="CN28" s="198">
        <v>0</v>
      </c>
      <c r="CO28" s="198">
        <v>0</v>
      </c>
      <c r="CP28" s="198">
        <v>0</v>
      </c>
      <c r="CQ28" s="198">
        <v>0</v>
      </c>
      <c r="CR28" s="198">
        <v>0</v>
      </c>
      <c r="CS28" s="198">
        <v>0</v>
      </c>
      <c r="CT28" s="198">
        <v>0</v>
      </c>
      <c r="CU28" s="198">
        <v>0</v>
      </c>
      <c r="CV28" s="198">
        <v>0</v>
      </c>
      <c r="CW28" s="198">
        <v>0</v>
      </c>
      <c r="CX28" s="198">
        <v>0</v>
      </c>
      <c r="CY28" s="198">
        <v>0</v>
      </c>
    </row>
    <row r="29" spans="1:103" s="198" customFormat="1" x14ac:dyDescent="0.2">
      <c r="A29" s="197" t="s">
        <v>635</v>
      </c>
      <c r="B29" s="198" t="s">
        <v>14</v>
      </c>
      <c r="C29" s="198">
        <v>27</v>
      </c>
      <c r="D29" s="198">
        <v>0</v>
      </c>
      <c r="E29" s="198">
        <v>5</v>
      </c>
      <c r="F29" s="198">
        <v>16</v>
      </c>
      <c r="G29" s="198">
        <v>27</v>
      </c>
      <c r="H29" s="198">
        <v>39</v>
      </c>
      <c r="I29" s="198">
        <v>53</v>
      </c>
      <c r="J29" s="198">
        <v>67</v>
      </c>
      <c r="K29" s="198">
        <v>80</v>
      </c>
      <c r="L29" s="198">
        <v>93</v>
      </c>
      <c r="M29" s="198">
        <v>106</v>
      </c>
      <c r="N29" s="198">
        <v>120</v>
      </c>
      <c r="O29" s="198">
        <v>134</v>
      </c>
      <c r="P29" s="198">
        <v>148</v>
      </c>
      <c r="Q29" s="198">
        <v>163</v>
      </c>
      <c r="R29" s="198">
        <v>178</v>
      </c>
      <c r="S29" s="198">
        <v>194</v>
      </c>
      <c r="T29" s="198">
        <v>210</v>
      </c>
      <c r="U29" s="198">
        <v>227</v>
      </c>
      <c r="V29" s="198">
        <v>244</v>
      </c>
      <c r="W29" s="198">
        <v>262</v>
      </c>
      <c r="X29" s="198">
        <v>280</v>
      </c>
      <c r="Y29" s="198">
        <v>298</v>
      </c>
      <c r="Z29" s="198">
        <v>317</v>
      </c>
      <c r="AA29" s="198">
        <v>337</v>
      </c>
      <c r="AB29" s="198">
        <v>357</v>
      </c>
      <c r="AC29" s="198">
        <v>378</v>
      </c>
      <c r="AD29" s="198">
        <v>399</v>
      </c>
      <c r="AE29" s="198">
        <v>421</v>
      </c>
      <c r="AF29" s="198">
        <v>443</v>
      </c>
      <c r="AG29" s="198">
        <v>466</v>
      </c>
      <c r="AH29" s="198">
        <v>490</v>
      </c>
      <c r="AI29" s="198">
        <v>514</v>
      </c>
      <c r="AJ29" s="198">
        <v>539</v>
      </c>
      <c r="AK29" s="198">
        <v>553</v>
      </c>
      <c r="AL29" s="198">
        <v>567</v>
      </c>
      <c r="AM29" s="198">
        <v>580</v>
      </c>
      <c r="AN29" s="198">
        <v>594</v>
      </c>
      <c r="AO29" s="198">
        <v>608</v>
      </c>
      <c r="AP29" s="198">
        <v>622</v>
      </c>
      <c r="AQ29" s="198">
        <v>636</v>
      </c>
      <c r="AR29" s="198">
        <v>650</v>
      </c>
      <c r="AS29" s="198">
        <v>664</v>
      </c>
      <c r="AT29" s="198">
        <v>678</v>
      </c>
      <c r="AU29" s="198">
        <v>691</v>
      </c>
      <c r="AV29" s="198">
        <v>705</v>
      </c>
      <c r="AW29" s="198">
        <v>718</v>
      </c>
      <c r="AX29" s="198">
        <v>730</v>
      </c>
      <c r="AY29" s="198">
        <v>743</v>
      </c>
      <c r="AZ29" s="198">
        <v>754</v>
      </c>
      <c r="BA29" s="198">
        <v>766</v>
      </c>
      <c r="BB29" s="198">
        <v>777</v>
      </c>
      <c r="BC29" s="198">
        <v>787</v>
      </c>
      <c r="BD29" s="198">
        <v>797</v>
      </c>
      <c r="BE29" s="198">
        <v>807</v>
      </c>
      <c r="BF29" s="198">
        <v>816</v>
      </c>
      <c r="BG29" s="198">
        <v>825</v>
      </c>
      <c r="BH29" s="198">
        <v>834</v>
      </c>
      <c r="BI29" s="198">
        <v>842</v>
      </c>
      <c r="BJ29" s="198">
        <v>851</v>
      </c>
      <c r="BK29" s="198">
        <v>859</v>
      </c>
      <c r="BL29" s="198">
        <v>867</v>
      </c>
      <c r="BM29" s="198">
        <v>876</v>
      </c>
      <c r="BN29" s="198">
        <v>883</v>
      </c>
      <c r="BO29" s="198">
        <v>891</v>
      </c>
      <c r="BP29" s="198">
        <v>899</v>
      </c>
      <c r="BQ29" s="198">
        <v>906</v>
      </c>
      <c r="BR29" s="198">
        <v>914</v>
      </c>
      <c r="BS29" s="198">
        <v>922</v>
      </c>
      <c r="BT29" s="198">
        <v>932</v>
      </c>
      <c r="BU29" s="198">
        <v>946</v>
      </c>
      <c r="BV29" s="198">
        <v>966</v>
      </c>
      <c r="BW29" s="198">
        <v>1000</v>
      </c>
      <c r="BX29" s="198">
        <v>0</v>
      </c>
      <c r="BY29" s="198">
        <v>0</v>
      </c>
      <c r="BZ29" s="198">
        <v>0</v>
      </c>
      <c r="CA29" s="198">
        <v>0</v>
      </c>
      <c r="CB29" s="198">
        <v>0</v>
      </c>
      <c r="CC29" s="198">
        <v>0</v>
      </c>
      <c r="CD29" s="198">
        <v>0</v>
      </c>
      <c r="CE29" s="198">
        <v>0</v>
      </c>
      <c r="CF29" s="198">
        <v>0</v>
      </c>
      <c r="CG29" s="198">
        <v>0</v>
      </c>
      <c r="CH29" s="198">
        <v>0</v>
      </c>
      <c r="CI29" s="198">
        <v>0</v>
      </c>
      <c r="CJ29" s="198">
        <v>0</v>
      </c>
      <c r="CK29" s="198">
        <v>0</v>
      </c>
      <c r="CL29" s="198">
        <v>0</v>
      </c>
      <c r="CM29" s="198">
        <v>0</v>
      </c>
      <c r="CN29" s="198">
        <v>0</v>
      </c>
      <c r="CO29" s="198">
        <v>0</v>
      </c>
      <c r="CP29" s="198">
        <v>0</v>
      </c>
      <c r="CQ29" s="198">
        <v>0</v>
      </c>
      <c r="CR29" s="198">
        <v>0</v>
      </c>
      <c r="CS29" s="198">
        <v>0</v>
      </c>
      <c r="CT29" s="198">
        <v>0</v>
      </c>
      <c r="CU29" s="198">
        <v>0</v>
      </c>
      <c r="CV29" s="198">
        <v>0</v>
      </c>
      <c r="CW29" s="198">
        <v>0</v>
      </c>
      <c r="CX29" s="198">
        <v>0</v>
      </c>
      <c r="CY29" s="198">
        <v>0</v>
      </c>
    </row>
    <row r="30" spans="1:103" s="198" customFormat="1" x14ac:dyDescent="0.2">
      <c r="A30" s="197" t="s">
        <v>635</v>
      </c>
      <c r="B30" s="198" t="s">
        <v>14</v>
      </c>
      <c r="C30" s="198">
        <v>28</v>
      </c>
      <c r="D30" s="198">
        <v>0</v>
      </c>
      <c r="E30" s="198">
        <v>5</v>
      </c>
      <c r="F30" s="198">
        <v>17</v>
      </c>
      <c r="G30" s="198">
        <v>29</v>
      </c>
      <c r="H30" s="198">
        <v>41</v>
      </c>
      <c r="I30" s="198">
        <v>55</v>
      </c>
      <c r="J30" s="198">
        <v>71</v>
      </c>
      <c r="K30" s="198">
        <v>84</v>
      </c>
      <c r="L30" s="198">
        <v>97</v>
      </c>
      <c r="M30" s="198">
        <v>111</v>
      </c>
      <c r="N30" s="198">
        <v>126</v>
      </c>
      <c r="O30" s="198">
        <v>140</v>
      </c>
      <c r="P30" s="198">
        <v>156</v>
      </c>
      <c r="Q30" s="198">
        <v>171</v>
      </c>
      <c r="R30" s="198">
        <v>187</v>
      </c>
      <c r="S30" s="198">
        <v>204</v>
      </c>
      <c r="T30" s="198">
        <v>221</v>
      </c>
      <c r="U30" s="198">
        <v>238</v>
      </c>
      <c r="V30" s="198">
        <v>256</v>
      </c>
      <c r="W30" s="198">
        <v>274</v>
      </c>
      <c r="X30" s="198">
        <v>293</v>
      </c>
      <c r="Y30" s="198">
        <v>313</v>
      </c>
      <c r="Z30" s="198">
        <v>333</v>
      </c>
      <c r="AA30" s="198">
        <v>353</v>
      </c>
      <c r="AB30" s="198">
        <v>374</v>
      </c>
      <c r="AC30" s="198">
        <v>396</v>
      </c>
      <c r="AD30" s="198">
        <v>418</v>
      </c>
      <c r="AE30" s="198">
        <v>441</v>
      </c>
      <c r="AF30" s="198">
        <v>465</v>
      </c>
      <c r="AG30" s="198">
        <v>489</v>
      </c>
      <c r="AH30" s="198">
        <v>514</v>
      </c>
      <c r="AI30" s="198">
        <v>539</v>
      </c>
      <c r="AJ30" s="198">
        <v>553</v>
      </c>
      <c r="AK30" s="198">
        <v>567</v>
      </c>
      <c r="AL30" s="198">
        <v>580</v>
      </c>
      <c r="AM30" s="198">
        <v>594</v>
      </c>
      <c r="AN30" s="198">
        <v>608</v>
      </c>
      <c r="AO30" s="198">
        <v>622</v>
      </c>
      <c r="AP30" s="198">
        <v>636</v>
      </c>
      <c r="AQ30" s="198">
        <v>650</v>
      </c>
      <c r="AR30" s="198">
        <v>664</v>
      </c>
      <c r="AS30" s="198">
        <v>678</v>
      </c>
      <c r="AT30" s="198">
        <v>691</v>
      </c>
      <c r="AU30" s="198">
        <v>705</v>
      </c>
      <c r="AV30" s="198">
        <v>718</v>
      </c>
      <c r="AW30" s="198">
        <v>730</v>
      </c>
      <c r="AX30" s="198">
        <v>743</v>
      </c>
      <c r="AY30" s="198">
        <v>754</v>
      </c>
      <c r="AZ30" s="198">
        <v>766</v>
      </c>
      <c r="BA30" s="198">
        <v>777</v>
      </c>
      <c r="BB30" s="198">
        <v>787</v>
      </c>
      <c r="BC30" s="198">
        <v>797</v>
      </c>
      <c r="BD30" s="198">
        <v>807</v>
      </c>
      <c r="BE30" s="198">
        <v>816</v>
      </c>
      <c r="BF30" s="198">
        <v>825</v>
      </c>
      <c r="BG30" s="198">
        <v>834</v>
      </c>
      <c r="BH30" s="198">
        <v>842</v>
      </c>
      <c r="BI30" s="198">
        <v>851</v>
      </c>
      <c r="BJ30" s="198">
        <v>859</v>
      </c>
      <c r="BK30" s="198">
        <v>867</v>
      </c>
      <c r="BL30" s="198">
        <v>876</v>
      </c>
      <c r="BM30" s="198">
        <v>883</v>
      </c>
      <c r="BN30" s="198">
        <v>891</v>
      </c>
      <c r="BO30" s="198">
        <v>899</v>
      </c>
      <c r="BP30" s="198">
        <v>906</v>
      </c>
      <c r="BQ30" s="198">
        <v>914</v>
      </c>
      <c r="BR30" s="198">
        <v>922</v>
      </c>
      <c r="BS30" s="198">
        <v>932</v>
      </c>
      <c r="BT30" s="198">
        <v>946</v>
      </c>
      <c r="BU30" s="198">
        <v>966</v>
      </c>
      <c r="BV30" s="198">
        <v>1000</v>
      </c>
      <c r="BW30" s="198">
        <v>0</v>
      </c>
      <c r="BX30" s="198">
        <v>0</v>
      </c>
      <c r="BY30" s="198">
        <v>0</v>
      </c>
      <c r="BZ30" s="198">
        <v>0</v>
      </c>
      <c r="CA30" s="198">
        <v>0</v>
      </c>
      <c r="CB30" s="198">
        <v>0</v>
      </c>
      <c r="CC30" s="198">
        <v>0</v>
      </c>
      <c r="CD30" s="198">
        <v>0</v>
      </c>
      <c r="CE30" s="198">
        <v>0</v>
      </c>
      <c r="CF30" s="198">
        <v>0</v>
      </c>
      <c r="CG30" s="198">
        <v>0</v>
      </c>
      <c r="CH30" s="198">
        <v>0</v>
      </c>
      <c r="CI30" s="198">
        <v>0</v>
      </c>
      <c r="CJ30" s="198">
        <v>0</v>
      </c>
      <c r="CK30" s="198">
        <v>0</v>
      </c>
      <c r="CL30" s="198">
        <v>0</v>
      </c>
      <c r="CM30" s="198">
        <v>0</v>
      </c>
      <c r="CN30" s="198">
        <v>0</v>
      </c>
      <c r="CO30" s="198">
        <v>0</v>
      </c>
      <c r="CP30" s="198">
        <v>0</v>
      </c>
      <c r="CQ30" s="198">
        <v>0</v>
      </c>
      <c r="CR30" s="198">
        <v>0</v>
      </c>
      <c r="CS30" s="198">
        <v>0</v>
      </c>
      <c r="CT30" s="198">
        <v>0</v>
      </c>
      <c r="CU30" s="198">
        <v>0</v>
      </c>
      <c r="CV30" s="198">
        <v>0</v>
      </c>
      <c r="CW30" s="198">
        <v>0</v>
      </c>
      <c r="CX30" s="198">
        <v>0</v>
      </c>
      <c r="CY30" s="198">
        <v>0</v>
      </c>
    </row>
    <row r="31" spans="1:103" s="198" customFormat="1" x14ac:dyDescent="0.2">
      <c r="A31" s="197" t="s">
        <v>635</v>
      </c>
      <c r="B31" s="198" t="s">
        <v>14</v>
      </c>
      <c r="C31" s="198">
        <v>29</v>
      </c>
      <c r="D31" s="198">
        <v>0</v>
      </c>
      <c r="E31" s="198">
        <v>6</v>
      </c>
      <c r="F31" s="198">
        <v>17</v>
      </c>
      <c r="G31" s="198">
        <v>30</v>
      </c>
      <c r="H31" s="198">
        <v>43</v>
      </c>
      <c r="I31" s="198">
        <v>58</v>
      </c>
      <c r="J31" s="198">
        <v>74</v>
      </c>
      <c r="K31" s="198">
        <v>88</v>
      </c>
      <c r="L31" s="198">
        <v>102</v>
      </c>
      <c r="M31" s="198">
        <v>117</v>
      </c>
      <c r="N31" s="198">
        <v>132</v>
      </c>
      <c r="O31" s="198">
        <v>147</v>
      </c>
      <c r="P31" s="198">
        <v>163</v>
      </c>
      <c r="Q31" s="198">
        <v>180</v>
      </c>
      <c r="R31" s="198">
        <v>197</v>
      </c>
      <c r="S31" s="198">
        <v>214</v>
      </c>
      <c r="T31" s="198">
        <v>232</v>
      </c>
      <c r="U31" s="198">
        <v>250</v>
      </c>
      <c r="V31" s="198">
        <v>269</v>
      </c>
      <c r="W31" s="198">
        <v>288</v>
      </c>
      <c r="X31" s="198">
        <v>308</v>
      </c>
      <c r="Y31" s="198">
        <v>328</v>
      </c>
      <c r="Z31" s="198">
        <v>349</v>
      </c>
      <c r="AA31" s="198">
        <v>371</v>
      </c>
      <c r="AB31" s="198">
        <v>393</v>
      </c>
      <c r="AC31" s="198">
        <v>415</v>
      </c>
      <c r="AD31" s="198">
        <v>439</v>
      </c>
      <c r="AE31" s="198">
        <v>463</v>
      </c>
      <c r="AF31" s="198">
        <v>488</v>
      </c>
      <c r="AG31" s="198">
        <v>513</v>
      </c>
      <c r="AH31" s="198">
        <v>539</v>
      </c>
      <c r="AI31" s="198">
        <v>553</v>
      </c>
      <c r="AJ31" s="198">
        <v>567</v>
      </c>
      <c r="AK31" s="198">
        <v>580</v>
      </c>
      <c r="AL31" s="198">
        <v>594</v>
      </c>
      <c r="AM31" s="198">
        <v>608</v>
      </c>
      <c r="AN31" s="198">
        <v>622</v>
      </c>
      <c r="AO31" s="198">
        <v>636</v>
      </c>
      <c r="AP31" s="198">
        <v>650</v>
      </c>
      <c r="AQ31" s="198">
        <v>664</v>
      </c>
      <c r="AR31" s="198">
        <v>678</v>
      </c>
      <c r="AS31" s="198">
        <v>691</v>
      </c>
      <c r="AT31" s="198">
        <v>705</v>
      </c>
      <c r="AU31" s="198">
        <v>718</v>
      </c>
      <c r="AV31" s="198">
        <v>730</v>
      </c>
      <c r="AW31" s="198">
        <v>743</v>
      </c>
      <c r="AX31" s="198">
        <v>754</v>
      </c>
      <c r="AY31" s="198">
        <v>766</v>
      </c>
      <c r="AZ31" s="198">
        <v>777</v>
      </c>
      <c r="BA31" s="198">
        <v>787</v>
      </c>
      <c r="BB31" s="198">
        <v>797</v>
      </c>
      <c r="BC31" s="198">
        <v>807</v>
      </c>
      <c r="BD31" s="198">
        <v>816</v>
      </c>
      <c r="BE31" s="198">
        <v>825</v>
      </c>
      <c r="BF31" s="198">
        <v>834</v>
      </c>
      <c r="BG31" s="198">
        <v>842</v>
      </c>
      <c r="BH31" s="198">
        <v>851</v>
      </c>
      <c r="BI31" s="198">
        <v>859</v>
      </c>
      <c r="BJ31" s="198">
        <v>867</v>
      </c>
      <c r="BK31" s="198">
        <v>876</v>
      </c>
      <c r="BL31" s="198">
        <v>883</v>
      </c>
      <c r="BM31" s="198">
        <v>891</v>
      </c>
      <c r="BN31" s="198">
        <v>899</v>
      </c>
      <c r="BO31" s="198">
        <v>906</v>
      </c>
      <c r="BP31" s="198">
        <v>914</v>
      </c>
      <c r="BQ31" s="198">
        <v>922</v>
      </c>
      <c r="BR31" s="198">
        <v>932</v>
      </c>
      <c r="BS31" s="198">
        <v>946</v>
      </c>
      <c r="BT31" s="198">
        <v>966</v>
      </c>
      <c r="BU31" s="198">
        <v>1000</v>
      </c>
      <c r="BV31" s="198">
        <v>0</v>
      </c>
      <c r="BW31" s="198">
        <v>0</v>
      </c>
      <c r="BX31" s="198">
        <v>0</v>
      </c>
      <c r="BY31" s="198">
        <v>0</v>
      </c>
      <c r="BZ31" s="198">
        <v>0</v>
      </c>
      <c r="CA31" s="198">
        <v>0</v>
      </c>
      <c r="CB31" s="198">
        <v>0</v>
      </c>
      <c r="CC31" s="198">
        <v>0</v>
      </c>
      <c r="CD31" s="198">
        <v>0</v>
      </c>
      <c r="CE31" s="198">
        <v>0</v>
      </c>
      <c r="CF31" s="198">
        <v>0</v>
      </c>
      <c r="CG31" s="198">
        <v>0</v>
      </c>
      <c r="CH31" s="198">
        <v>0</v>
      </c>
      <c r="CI31" s="198">
        <v>0</v>
      </c>
      <c r="CJ31" s="198">
        <v>0</v>
      </c>
      <c r="CK31" s="198">
        <v>0</v>
      </c>
      <c r="CL31" s="198">
        <v>0</v>
      </c>
      <c r="CM31" s="198">
        <v>0</v>
      </c>
      <c r="CN31" s="198">
        <v>0</v>
      </c>
      <c r="CO31" s="198">
        <v>0</v>
      </c>
      <c r="CP31" s="198">
        <v>0</v>
      </c>
      <c r="CQ31" s="198">
        <v>0</v>
      </c>
      <c r="CR31" s="198">
        <v>0</v>
      </c>
      <c r="CS31" s="198">
        <v>0</v>
      </c>
      <c r="CT31" s="198">
        <v>0</v>
      </c>
      <c r="CU31" s="198">
        <v>0</v>
      </c>
      <c r="CV31" s="198">
        <v>0</v>
      </c>
      <c r="CW31" s="198">
        <v>0</v>
      </c>
      <c r="CX31" s="198">
        <v>0</v>
      </c>
      <c r="CY31" s="198">
        <v>0</v>
      </c>
    </row>
    <row r="32" spans="1:103" s="198" customFormat="1" x14ac:dyDescent="0.2">
      <c r="A32" s="197" t="s">
        <v>635</v>
      </c>
      <c r="B32" s="198" t="s">
        <v>14</v>
      </c>
      <c r="C32" s="198">
        <v>30</v>
      </c>
      <c r="D32" s="198">
        <v>0</v>
      </c>
      <c r="E32" s="198">
        <v>6</v>
      </c>
      <c r="F32" s="198">
        <v>18</v>
      </c>
      <c r="G32" s="198">
        <v>32</v>
      </c>
      <c r="H32" s="198">
        <v>46</v>
      </c>
      <c r="I32" s="198">
        <v>61</v>
      </c>
      <c r="J32" s="198">
        <v>78</v>
      </c>
      <c r="K32" s="198">
        <v>93</v>
      </c>
      <c r="L32" s="198">
        <v>108</v>
      </c>
      <c r="M32" s="198">
        <v>123</v>
      </c>
      <c r="N32" s="198">
        <v>139</v>
      </c>
      <c r="O32" s="198">
        <v>155</v>
      </c>
      <c r="P32" s="198">
        <v>172</v>
      </c>
      <c r="Q32" s="198">
        <v>189</v>
      </c>
      <c r="R32" s="198">
        <v>207</v>
      </c>
      <c r="S32" s="198">
        <v>225</v>
      </c>
      <c r="T32" s="198">
        <v>243</v>
      </c>
      <c r="U32" s="198">
        <v>263</v>
      </c>
      <c r="V32" s="198">
        <v>282</v>
      </c>
      <c r="W32" s="198">
        <v>302</v>
      </c>
      <c r="X32" s="198">
        <v>323</v>
      </c>
      <c r="Y32" s="198">
        <v>345</v>
      </c>
      <c r="Z32" s="198">
        <v>367</v>
      </c>
      <c r="AA32" s="198">
        <v>389</v>
      </c>
      <c r="AB32" s="198">
        <v>412</v>
      </c>
      <c r="AC32" s="198">
        <v>436</v>
      </c>
      <c r="AD32" s="198">
        <v>461</v>
      </c>
      <c r="AE32" s="198">
        <v>486</v>
      </c>
      <c r="AF32" s="198">
        <v>512</v>
      </c>
      <c r="AG32" s="198">
        <v>539</v>
      </c>
      <c r="AH32" s="198">
        <v>553</v>
      </c>
      <c r="AI32" s="198">
        <v>567</v>
      </c>
      <c r="AJ32" s="198">
        <v>580</v>
      </c>
      <c r="AK32" s="198">
        <v>594</v>
      </c>
      <c r="AL32" s="198">
        <v>608</v>
      </c>
      <c r="AM32" s="198">
        <v>622</v>
      </c>
      <c r="AN32" s="198">
        <v>636</v>
      </c>
      <c r="AO32" s="198">
        <v>650</v>
      </c>
      <c r="AP32" s="198">
        <v>664</v>
      </c>
      <c r="AQ32" s="198">
        <v>678</v>
      </c>
      <c r="AR32" s="198">
        <v>691</v>
      </c>
      <c r="AS32" s="198">
        <v>705</v>
      </c>
      <c r="AT32" s="198">
        <v>718</v>
      </c>
      <c r="AU32" s="198">
        <v>730</v>
      </c>
      <c r="AV32" s="198">
        <v>743</v>
      </c>
      <c r="AW32" s="198">
        <v>754</v>
      </c>
      <c r="AX32" s="198">
        <v>766</v>
      </c>
      <c r="AY32" s="198">
        <v>777</v>
      </c>
      <c r="AZ32" s="198">
        <v>787</v>
      </c>
      <c r="BA32" s="198">
        <v>797</v>
      </c>
      <c r="BB32" s="198">
        <v>807</v>
      </c>
      <c r="BC32" s="198">
        <v>816</v>
      </c>
      <c r="BD32" s="198">
        <v>825</v>
      </c>
      <c r="BE32" s="198">
        <v>834</v>
      </c>
      <c r="BF32" s="198">
        <v>842</v>
      </c>
      <c r="BG32" s="198">
        <v>851</v>
      </c>
      <c r="BH32" s="198">
        <v>859</v>
      </c>
      <c r="BI32" s="198">
        <v>867</v>
      </c>
      <c r="BJ32" s="198">
        <v>876</v>
      </c>
      <c r="BK32" s="198">
        <v>883</v>
      </c>
      <c r="BL32" s="198">
        <v>891</v>
      </c>
      <c r="BM32" s="198">
        <v>899</v>
      </c>
      <c r="BN32" s="198">
        <v>906</v>
      </c>
      <c r="BO32" s="198">
        <v>914</v>
      </c>
      <c r="BP32" s="198">
        <v>922</v>
      </c>
      <c r="BQ32" s="198">
        <v>932</v>
      </c>
      <c r="BR32" s="198">
        <v>946</v>
      </c>
      <c r="BS32" s="198">
        <v>966</v>
      </c>
      <c r="BT32" s="198">
        <v>1000</v>
      </c>
      <c r="BU32" s="198">
        <v>0</v>
      </c>
      <c r="BV32" s="198">
        <v>0</v>
      </c>
      <c r="BW32" s="198">
        <v>0</v>
      </c>
      <c r="BX32" s="198">
        <v>0</v>
      </c>
      <c r="BY32" s="198">
        <v>0</v>
      </c>
      <c r="BZ32" s="198">
        <v>0</v>
      </c>
      <c r="CA32" s="198">
        <v>0</v>
      </c>
      <c r="CB32" s="198">
        <v>0</v>
      </c>
      <c r="CC32" s="198">
        <v>0</v>
      </c>
      <c r="CD32" s="198">
        <v>0</v>
      </c>
      <c r="CE32" s="198">
        <v>0</v>
      </c>
      <c r="CF32" s="198">
        <v>0</v>
      </c>
      <c r="CG32" s="198">
        <v>0</v>
      </c>
      <c r="CH32" s="198">
        <v>0</v>
      </c>
      <c r="CI32" s="198">
        <v>0</v>
      </c>
      <c r="CJ32" s="198">
        <v>0</v>
      </c>
      <c r="CK32" s="198">
        <v>0</v>
      </c>
      <c r="CL32" s="198">
        <v>0</v>
      </c>
      <c r="CM32" s="198">
        <v>0</v>
      </c>
      <c r="CN32" s="198">
        <v>0</v>
      </c>
      <c r="CO32" s="198">
        <v>0</v>
      </c>
      <c r="CP32" s="198">
        <v>0</v>
      </c>
      <c r="CQ32" s="198">
        <v>0</v>
      </c>
      <c r="CR32" s="198">
        <v>0</v>
      </c>
      <c r="CS32" s="198">
        <v>0</v>
      </c>
      <c r="CT32" s="198">
        <v>0</v>
      </c>
      <c r="CU32" s="198">
        <v>0</v>
      </c>
      <c r="CV32" s="198">
        <v>0</v>
      </c>
      <c r="CW32" s="198">
        <v>0</v>
      </c>
      <c r="CX32" s="198">
        <v>0</v>
      </c>
      <c r="CY32" s="198">
        <v>0</v>
      </c>
    </row>
    <row r="33" spans="1:103" s="198" customFormat="1" x14ac:dyDescent="0.2">
      <c r="A33" s="197" t="s">
        <v>635</v>
      </c>
      <c r="B33" s="198" t="s">
        <v>14</v>
      </c>
      <c r="C33" s="198">
        <v>31</v>
      </c>
      <c r="D33" s="198">
        <v>0</v>
      </c>
      <c r="E33" s="198">
        <v>6</v>
      </c>
      <c r="F33" s="198">
        <v>19</v>
      </c>
      <c r="G33" s="198">
        <v>33</v>
      </c>
      <c r="H33" s="198">
        <v>48</v>
      </c>
      <c r="I33" s="198">
        <v>64</v>
      </c>
      <c r="J33" s="198">
        <v>82</v>
      </c>
      <c r="K33" s="198">
        <v>98</v>
      </c>
      <c r="L33" s="198">
        <v>113</v>
      </c>
      <c r="M33" s="198">
        <v>129</v>
      </c>
      <c r="N33" s="198">
        <v>146</v>
      </c>
      <c r="O33" s="198">
        <v>163</v>
      </c>
      <c r="P33" s="198">
        <v>181</v>
      </c>
      <c r="Q33" s="198">
        <v>199</v>
      </c>
      <c r="R33" s="198">
        <v>217</v>
      </c>
      <c r="S33" s="198">
        <v>236</v>
      </c>
      <c r="T33" s="198">
        <v>256</v>
      </c>
      <c r="U33" s="198">
        <v>276</v>
      </c>
      <c r="V33" s="198">
        <v>297</v>
      </c>
      <c r="W33" s="198">
        <v>318</v>
      </c>
      <c r="X33" s="198">
        <v>340</v>
      </c>
      <c r="Y33" s="198">
        <v>362</v>
      </c>
      <c r="Z33" s="198">
        <v>386</v>
      </c>
      <c r="AA33" s="198">
        <v>409</v>
      </c>
      <c r="AB33" s="198">
        <v>434</v>
      </c>
      <c r="AC33" s="198">
        <v>459</v>
      </c>
      <c r="AD33" s="198">
        <v>485</v>
      </c>
      <c r="AE33" s="198">
        <v>512</v>
      </c>
      <c r="AF33" s="198">
        <v>539</v>
      </c>
      <c r="AG33" s="198">
        <v>553</v>
      </c>
      <c r="AH33" s="198">
        <v>567</v>
      </c>
      <c r="AI33" s="198">
        <v>580</v>
      </c>
      <c r="AJ33" s="198">
        <v>594</v>
      </c>
      <c r="AK33" s="198">
        <v>608</v>
      </c>
      <c r="AL33" s="198">
        <v>622</v>
      </c>
      <c r="AM33" s="198">
        <v>636</v>
      </c>
      <c r="AN33" s="198">
        <v>650</v>
      </c>
      <c r="AO33" s="198">
        <v>664</v>
      </c>
      <c r="AP33" s="198">
        <v>678</v>
      </c>
      <c r="AQ33" s="198">
        <v>691</v>
      </c>
      <c r="AR33" s="198">
        <v>705</v>
      </c>
      <c r="AS33" s="198">
        <v>718</v>
      </c>
      <c r="AT33" s="198">
        <v>730</v>
      </c>
      <c r="AU33" s="198">
        <v>743</v>
      </c>
      <c r="AV33" s="198">
        <v>754</v>
      </c>
      <c r="AW33" s="198">
        <v>766</v>
      </c>
      <c r="AX33" s="198">
        <v>777</v>
      </c>
      <c r="AY33" s="198">
        <v>787</v>
      </c>
      <c r="AZ33" s="198">
        <v>797</v>
      </c>
      <c r="BA33" s="198">
        <v>807</v>
      </c>
      <c r="BB33" s="198">
        <v>816</v>
      </c>
      <c r="BC33" s="198">
        <v>825</v>
      </c>
      <c r="BD33" s="198">
        <v>834</v>
      </c>
      <c r="BE33" s="198">
        <v>842</v>
      </c>
      <c r="BF33" s="198">
        <v>851</v>
      </c>
      <c r="BG33" s="198">
        <v>859</v>
      </c>
      <c r="BH33" s="198">
        <v>867</v>
      </c>
      <c r="BI33" s="198">
        <v>876</v>
      </c>
      <c r="BJ33" s="198">
        <v>883</v>
      </c>
      <c r="BK33" s="198">
        <v>891</v>
      </c>
      <c r="BL33" s="198">
        <v>899</v>
      </c>
      <c r="BM33" s="198">
        <v>906</v>
      </c>
      <c r="BN33" s="198">
        <v>914</v>
      </c>
      <c r="BO33" s="198">
        <v>922</v>
      </c>
      <c r="BP33" s="198">
        <v>932</v>
      </c>
      <c r="BQ33" s="198">
        <v>946</v>
      </c>
      <c r="BR33" s="198">
        <v>966</v>
      </c>
      <c r="BS33" s="198">
        <v>1000</v>
      </c>
      <c r="BT33" s="198">
        <v>0</v>
      </c>
      <c r="BU33" s="198">
        <v>0</v>
      </c>
      <c r="BV33" s="198">
        <v>0</v>
      </c>
      <c r="BW33" s="198">
        <v>0</v>
      </c>
      <c r="BX33" s="198">
        <v>0</v>
      </c>
      <c r="BY33" s="198">
        <v>0</v>
      </c>
      <c r="BZ33" s="198">
        <v>0</v>
      </c>
      <c r="CA33" s="198">
        <v>0</v>
      </c>
      <c r="CB33" s="198">
        <v>0</v>
      </c>
      <c r="CC33" s="198">
        <v>0</v>
      </c>
      <c r="CD33" s="198">
        <v>0</v>
      </c>
      <c r="CE33" s="198">
        <v>0</v>
      </c>
      <c r="CF33" s="198">
        <v>0</v>
      </c>
      <c r="CG33" s="198">
        <v>0</v>
      </c>
      <c r="CH33" s="198">
        <v>0</v>
      </c>
      <c r="CI33" s="198">
        <v>0</v>
      </c>
      <c r="CJ33" s="198">
        <v>0</v>
      </c>
      <c r="CK33" s="198">
        <v>0</v>
      </c>
      <c r="CL33" s="198">
        <v>0</v>
      </c>
      <c r="CM33" s="198">
        <v>0</v>
      </c>
      <c r="CN33" s="198">
        <v>0</v>
      </c>
      <c r="CO33" s="198">
        <v>0</v>
      </c>
      <c r="CP33" s="198">
        <v>0</v>
      </c>
      <c r="CQ33" s="198">
        <v>0</v>
      </c>
      <c r="CR33" s="198">
        <v>0</v>
      </c>
      <c r="CS33" s="198">
        <v>0</v>
      </c>
      <c r="CT33" s="198">
        <v>0</v>
      </c>
      <c r="CU33" s="198">
        <v>0</v>
      </c>
      <c r="CV33" s="198">
        <v>0</v>
      </c>
      <c r="CW33" s="198">
        <v>0</v>
      </c>
      <c r="CX33" s="198">
        <v>0</v>
      </c>
      <c r="CY33" s="198">
        <v>0</v>
      </c>
    </row>
    <row r="34" spans="1:103" s="198" customFormat="1" x14ac:dyDescent="0.2">
      <c r="A34" s="197" t="s">
        <v>635</v>
      </c>
      <c r="B34" s="198" t="s">
        <v>14</v>
      </c>
      <c r="C34" s="198">
        <v>32</v>
      </c>
      <c r="D34" s="198">
        <v>0</v>
      </c>
      <c r="E34" s="198">
        <v>7</v>
      </c>
      <c r="F34" s="198">
        <v>20</v>
      </c>
      <c r="G34" s="198">
        <v>35</v>
      </c>
      <c r="H34" s="198">
        <v>51</v>
      </c>
      <c r="I34" s="198">
        <v>68</v>
      </c>
      <c r="J34" s="198">
        <v>87</v>
      </c>
      <c r="K34" s="198">
        <v>103</v>
      </c>
      <c r="L34" s="198">
        <v>119</v>
      </c>
      <c r="M34" s="198">
        <v>136</v>
      </c>
      <c r="N34" s="198">
        <v>154</v>
      </c>
      <c r="O34" s="198">
        <v>172</v>
      </c>
      <c r="P34" s="198">
        <v>190</v>
      </c>
      <c r="Q34" s="198">
        <v>209</v>
      </c>
      <c r="R34" s="198">
        <v>229</v>
      </c>
      <c r="S34" s="198">
        <v>249</v>
      </c>
      <c r="T34" s="198">
        <v>269</v>
      </c>
      <c r="U34" s="198">
        <v>291</v>
      </c>
      <c r="V34" s="198">
        <v>312</v>
      </c>
      <c r="W34" s="198">
        <v>335</v>
      </c>
      <c r="X34" s="198">
        <v>358</v>
      </c>
      <c r="Y34" s="198">
        <v>382</v>
      </c>
      <c r="Z34" s="198">
        <v>406</v>
      </c>
      <c r="AA34" s="198">
        <v>431</v>
      </c>
      <c r="AB34" s="198">
        <v>457</v>
      </c>
      <c r="AC34" s="198">
        <v>484</v>
      </c>
      <c r="AD34" s="198">
        <v>511</v>
      </c>
      <c r="AE34" s="198">
        <v>539</v>
      </c>
      <c r="AF34" s="198">
        <v>553</v>
      </c>
      <c r="AG34" s="198">
        <v>567</v>
      </c>
      <c r="AH34" s="198">
        <v>580</v>
      </c>
      <c r="AI34" s="198">
        <v>594</v>
      </c>
      <c r="AJ34" s="198">
        <v>608</v>
      </c>
      <c r="AK34" s="198">
        <v>622</v>
      </c>
      <c r="AL34" s="198">
        <v>636</v>
      </c>
      <c r="AM34" s="198">
        <v>650</v>
      </c>
      <c r="AN34" s="198">
        <v>664</v>
      </c>
      <c r="AO34" s="198">
        <v>678</v>
      </c>
      <c r="AP34" s="198">
        <v>691</v>
      </c>
      <c r="AQ34" s="198">
        <v>705</v>
      </c>
      <c r="AR34" s="198">
        <v>718</v>
      </c>
      <c r="AS34" s="198">
        <v>730</v>
      </c>
      <c r="AT34" s="198">
        <v>743</v>
      </c>
      <c r="AU34" s="198">
        <v>754</v>
      </c>
      <c r="AV34" s="198">
        <v>766</v>
      </c>
      <c r="AW34" s="198">
        <v>777</v>
      </c>
      <c r="AX34" s="198">
        <v>787</v>
      </c>
      <c r="AY34" s="198">
        <v>797</v>
      </c>
      <c r="AZ34" s="198">
        <v>807</v>
      </c>
      <c r="BA34" s="198">
        <v>816</v>
      </c>
      <c r="BB34" s="198">
        <v>825</v>
      </c>
      <c r="BC34" s="198">
        <v>834</v>
      </c>
      <c r="BD34" s="198">
        <v>842</v>
      </c>
      <c r="BE34" s="198">
        <v>851</v>
      </c>
      <c r="BF34" s="198">
        <v>859</v>
      </c>
      <c r="BG34" s="198">
        <v>867</v>
      </c>
      <c r="BH34" s="198">
        <v>876</v>
      </c>
      <c r="BI34" s="198">
        <v>883</v>
      </c>
      <c r="BJ34" s="198">
        <v>891</v>
      </c>
      <c r="BK34" s="198">
        <v>899</v>
      </c>
      <c r="BL34" s="198">
        <v>906</v>
      </c>
      <c r="BM34" s="198">
        <v>914</v>
      </c>
      <c r="BN34" s="198">
        <v>922</v>
      </c>
      <c r="BO34" s="198">
        <v>932</v>
      </c>
      <c r="BP34" s="198">
        <v>946</v>
      </c>
      <c r="BQ34" s="198">
        <v>966</v>
      </c>
      <c r="BR34" s="198">
        <v>1000</v>
      </c>
      <c r="BS34" s="198">
        <v>0</v>
      </c>
      <c r="BT34" s="198">
        <v>0</v>
      </c>
      <c r="BU34" s="198">
        <v>0</v>
      </c>
      <c r="BV34" s="198">
        <v>0</v>
      </c>
      <c r="BW34" s="198">
        <v>0</v>
      </c>
      <c r="BX34" s="198">
        <v>0</v>
      </c>
      <c r="BY34" s="198">
        <v>0</v>
      </c>
      <c r="BZ34" s="198">
        <v>0</v>
      </c>
      <c r="CA34" s="198">
        <v>0</v>
      </c>
      <c r="CB34" s="198">
        <v>0</v>
      </c>
      <c r="CC34" s="198">
        <v>0</v>
      </c>
      <c r="CD34" s="198">
        <v>0</v>
      </c>
      <c r="CE34" s="198">
        <v>0</v>
      </c>
      <c r="CF34" s="198">
        <v>0</v>
      </c>
      <c r="CG34" s="198">
        <v>0</v>
      </c>
      <c r="CH34" s="198">
        <v>0</v>
      </c>
      <c r="CI34" s="198">
        <v>0</v>
      </c>
      <c r="CJ34" s="198">
        <v>0</v>
      </c>
      <c r="CK34" s="198">
        <v>0</v>
      </c>
      <c r="CL34" s="198">
        <v>0</v>
      </c>
      <c r="CM34" s="198">
        <v>0</v>
      </c>
      <c r="CN34" s="198">
        <v>0</v>
      </c>
      <c r="CO34" s="198">
        <v>0</v>
      </c>
      <c r="CP34" s="198">
        <v>0</v>
      </c>
      <c r="CQ34" s="198">
        <v>0</v>
      </c>
      <c r="CR34" s="198">
        <v>0</v>
      </c>
      <c r="CS34" s="198">
        <v>0</v>
      </c>
      <c r="CT34" s="198">
        <v>0</v>
      </c>
      <c r="CU34" s="198">
        <v>0</v>
      </c>
      <c r="CV34" s="198">
        <v>0</v>
      </c>
      <c r="CW34" s="198">
        <v>0</v>
      </c>
      <c r="CX34" s="198">
        <v>0</v>
      </c>
      <c r="CY34" s="198">
        <v>0</v>
      </c>
    </row>
    <row r="35" spans="1:103" s="198" customFormat="1" x14ac:dyDescent="0.2">
      <c r="A35" s="197" t="s">
        <v>635</v>
      </c>
      <c r="B35" s="198" t="s">
        <v>14</v>
      </c>
      <c r="C35" s="198">
        <v>33</v>
      </c>
      <c r="D35" s="198">
        <v>0</v>
      </c>
      <c r="E35" s="198">
        <v>7</v>
      </c>
      <c r="F35" s="198">
        <v>22</v>
      </c>
      <c r="G35" s="198">
        <v>37</v>
      </c>
      <c r="H35" s="198">
        <v>53</v>
      </c>
      <c r="I35" s="198">
        <v>71</v>
      </c>
      <c r="J35" s="198">
        <v>92</v>
      </c>
      <c r="K35" s="198">
        <v>108</v>
      </c>
      <c r="L35" s="198">
        <v>126</v>
      </c>
      <c r="M35" s="198">
        <v>144</v>
      </c>
      <c r="N35" s="198">
        <v>162</v>
      </c>
      <c r="O35" s="198">
        <v>181</v>
      </c>
      <c r="P35" s="198">
        <v>200</v>
      </c>
      <c r="Q35" s="198">
        <v>220</v>
      </c>
      <c r="R35" s="198">
        <v>241</v>
      </c>
      <c r="S35" s="198">
        <v>262</v>
      </c>
      <c r="T35" s="198">
        <v>284</v>
      </c>
      <c r="U35" s="198">
        <v>306</v>
      </c>
      <c r="V35" s="198">
        <v>329</v>
      </c>
      <c r="W35" s="198">
        <v>353</v>
      </c>
      <c r="X35" s="198">
        <v>377</v>
      </c>
      <c r="Y35" s="198">
        <v>402</v>
      </c>
      <c r="Z35" s="198">
        <v>428</v>
      </c>
      <c r="AA35" s="198">
        <v>455</v>
      </c>
      <c r="AB35" s="198">
        <v>482</v>
      </c>
      <c r="AC35" s="198">
        <v>510</v>
      </c>
      <c r="AD35" s="198">
        <v>539</v>
      </c>
      <c r="AE35" s="198">
        <v>553</v>
      </c>
      <c r="AF35" s="198">
        <v>567</v>
      </c>
      <c r="AG35" s="198">
        <v>580</v>
      </c>
      <c r="AH35" s="198">
        <v>594</v>
      </c>
      <c r="AI35" s="198">
        <v>608</v>
      </c>
      <c r="AJ35" s="198">
        <v>622</v>
      </c>
      <c r="AK35" s="198">
        <v>636</v>
      </c>
      <c r="AL35" s="198">
        <v>650</v>
      </c>
      <c r="AM35" s="198">
        <v>664</v>
      </c>
      <c r="AN35" s="198">
        <v>678</v>
      </c>
      <c r="AO35" s="198">
        <v>691</v>
      </c>
      <c r="AP35" s="198">
        <v>705</v>
      </c>
      <c r="AQ35" s="198">
        <v>718</v>
      </c>
      <c r="AR35" s="198">
        <v>730</v>
      </c>
      <c r="AS35" s="198">
        <v>743</v>
      </c>
      <c r="AT35" s="198">
        <v>754</v>
      </c>
      <c r="AU35" s="198">
        <v>766</v>
      </c>
      <c r="AV35" s="198">
        <v>777</v>
      </c>
      <c r="AW35" s="198">
        <v>787</v>
      </c>
      <c r="AX35" s="198">
        <v>797</v>
      </c>
      <c r="AY35" s="198">
        <v>807</v>
      </c>
      <c r="AZ35" s="198">
        <v>816</v>
      </c>
      <c r="BA35" s="198">
        <v>825</v>
      </c>
      <c r="BB35" s="198">
        <v>834</v>
      </c>
      <c r="BC35" s="198">
        <v>842</v>
      </c>
      <c r="BD35" s="198">
        <v>851</v>
      </c>
      <c r="BE35" s="198">
        <v>859</v>
      </c>
      <c r="BF35" s="198">
        <v>867</v>
      </c>
      <c r="BG35" s="198">
        <v>876</v>
      </c>
      <c r="BH35" s="198">
        <v>883</v>
      </c>
      <c r="BI35" s="198">
        <v>891</v>
      </c>
      <c r="BJ35" s="198">
        <v>899</v>
      </c>
      <c r="BK35" s="198">
        <v>906</v>
      </c>
      <c r="BL35" s="198">
        <v>914</v>
      </c>
      <c r="BM35" s="198">
        <v>922</v>
      </c>
      <c r="BN35" s="198">
        <v>932</v>
      </c>
      <c r="BO35" s="198">
        <v>946</v>
      </c>
      <c r="BP35" s="198">
        <v>966</v>
      </c>
      <c r="BQ35" s="198">
        <v>1000</v>
      </c>
      <c r="BR35" s="198">
        <v>0</v>
      </c>
      <c r="BS35" s="198">
        <v>0</v>
      </c>
      <c r="BT35" s="198">
        <v>0</v>
      </c>
      <c r="BU35" s="198">
        <v>0</v>
      </c>
      <c r="BV35" s="198">
        <v>0</v>
      </c>
      <c r="BW35" s="198">
        <v>0</v>
      </c>
      <c r="BX35" s="198">
        <v>0</v>
      </c>
      <c r="BY35" s="198">
        <v>0</v>
      </c>
      <c r="BZ35" s="198">
        <v>0</v>
      </c>
      <c r="CA35" s="198">
        <v>0</v>
      </c>
      <c r="CB35" s="198">
        <v>0</v>
      </c>
      <c r="CC35" s="198">
        <v>0</v>
      </c>
      <c r="CD35" s="198">
        <v>0</v>
      </c>
      <c r="CE35" s="198">
        <v>0</v>
      </c>
      <c r="CF35" s="198">
        <v>0</v>
      </c>
      <c r="CG35" s="198">
        <v>0</v>
      </c>
      <c r="CH35" s="198">
        <v>0</v>
      </c>
      <c r="CI35" s="198">
        <v>0</v>
      </c>
      <c r="CJ35" s="198">
        <v>0</v>
      </c>
      <c r="CK35" s="198">
        <v>0</v>
      </c>
      <c r="CL35" s="198">
        <v>0</v>
      </c>
      <c r="CM35" s="198">
        <v>0</v>
      </c>
      <c r="CN35" s="198">
        <v>0</v>
      </c>
      <c r="CO35" s="198">
        <v>0</v>
      </c>
      <c r="CP35" s="198">
        <v>0</v>
      </c>
      <c r="CQ35" s="198">
        <v>0</v>
      </c>
      <c r="CR35" s="198">
        <v>0</v>
      </c>
      <c r="CS35" s="198">
        <v>0</v>
      </c>
      <c r="CT35" s="198">
        <v>0</v>
      </c>
      <c r="CU35" s="198">
        <v>0</v>
      </c>
      <c r="CV35" s="198">
        <v>0</v>
      </c>
      <c r="CW35" s="198">
        <v>0</v>
      </c>
      <c r="CX35" s="198">
        <v>0</v>
      </c>
      <c r="CY35" s="198">
        <v>0</v>
      </c>
    </row>
    <row r="36" spans="1:103" s="198" customFormat="1" x14ac:dyDescent="0.2">
      <c r="A36" s="197" t="s">
        <v>635</v>
      </c>
      <c r="B36" s="198" t="s">
        <v>14</v>
      </c>
      <c r="C36" s="198">
        <v>34</v>
      </c>
      <c r="D36" s="198">
        <v>0</v>
      </c>
      <c r="E36" s="198">
        <v>7</v>
      </c>
      <c r="F36" s="198">
        <v>23</v>
      </c>
      <c r="G36" s="198">
        <v>39</v>
      </c>
      <c r="H36" s="198">
        <v>56</v>
      </c>
      <c r="I36" s="198">
        <v>75</v>
      </c>
      <c r="J36" s="198">
        <v>97</v>
      </c>
      <c r="K36" s="198">
        <v>114</v>
      </c>
      <c r="L36" s="198">
        <v>133</v>
      </c>
      <c r="M36" s="198">
        <v>152</v>
      </c>
      <c r="N36" s="198">
        <v>171</v>
      </c>
      <c r="O36" s="198">
        <v>191</v>
      </c>
      <c r="P36" s="198">
        <v>212</v>
      </c>
      <c r="Q36" s="198">
        <v>233</v>
      </c>
      <c r="R36" s="198">
        <v>254</v>
      </c>
      <c r="S36" s="198">
        <v>277</v>
      </c>
      <c r="T36" s="198">
        <v>300</v>
      </c>
      <c r="U36" s="198">
        <v>323</v>
      </c>
      <c r="V36" s="198">
        <v>348</v>
      </c>
      <c r="W36" s="198">
        <v>373</v>
      </c>
      <c r="X36" s="198">
        <v>398</v>
      </c>
      <c r="Y36" s="198">
        <v>425</v>
      </c>
      <c r="Z36" s="198">
        <v>452</v>
      </c>
      <c r="AA36" s="198">
        <v>480</v>
      </c>
      <c r="AB36" s="198">
        <v>509</v>
      </c>
      <c r="AC36" s="198">
        <v>539</v>
      </c>
      <c r="AD36" s="198">
        <v>553</v>
      </c>
      <c r="AE36" s="198">
        <v>567</v>
      </c>
      <c r="AF36" s="198">
        <v>580</v>
      </c>
      <c r="AG36" s="198">
        <v>594</v>
      </c>
      <c r="AH36" s="198">
        <v>608</v>
      </c>
      <c r="AI36" s="198">
        <v>622</v>
      </c>
      <c r="AJ36" s="198">
        <v>636</v>
      </c>
      <c r="AK36" s="198">
        <v>650</v>
      </c>
      <c r="AL36" s="198">
        <v>664</v>
      </c>
      <c r="AM36" s="198">
        <v>678</v>
      </c>
      <c r="AN36" s="198">
        <v>691</v>
      </c>
      <c r="AO36" s="198">
        <v>705</v>
      </c>
      <c r="AP36" s="198">
        <v>718</v>
      </c>
      <c r="AQ36" s="198">
        <v>730</v>
      </c>
      <c r="AR36" s="198">
        <v>743</v>
      </c>
      <c r="AS36" s="198">
        <v>754</v>
      </c>
      <c r="AT36" s="198">
        <v>766</v>
      </c>
      <c r="AU36" s="198">
        <v>777</v>
      </c>
      <c r="AV36" s="198">
        <v>787</v>
      </c>
      <c r="AW36" s="198">
        <v>797</v>
      </c>
      <c r="AX36" s="198">
        <v>807</v>
      </c>
      <c r="AY36" s="198">
        <v>816</v>
      </c>
      <c r="AZ36" s="198">
        <v>825</v>
      </c>
      <c r="BA36" s="198">
        <v>834</v>
      </c>
      <c r="BB36" s="198">
        <v>842</v>
      </c>
      <c r="BC36" s="198">
        <v>851</v>
      </c>
      <c r="BD36" s="198">
        <v>859</v>
      </c>
      <c r="BE36" s="198">
        <v>867</v>
      </c>
      <c r="BF36" s="198">
        <v>876</v>
      </c>
      <c r="BG36" s="198">
        <v>883</v>
      </c>
      <c r="BH36" s="198">
        <v>891</v>
      </c>
      <c r="BI36" s="198">
        <v>899</v>
      </c>
      <c r="BJ36" s="198">
        <v>906</v>
      </c>
      <c r="BK36" s="198">
        <v>914</v>
      </c>
      <c r="BL36" s="198">
        <v>922</v>
      </c>
      <c r="BM36" s="198">
        <v>932</v>
      </c>
      <c r="BN36" s="198">
        <v>946</v>
      </c>
      <c r="BO36" s="198">
        <v>966</v>
      </c>
      <c r="BP36" s="198">
        <v>1000</v>
      </c>
      <c r="BQ36" s="198">
        <v>0</v>
      </c>
      <c r="BR36" s="198">
        <v>0</v>
      </c>
      <c r="BS36" s="198">
        <v>0</v>
      </c>
      <c r="BT36" s="198">
        <v>0</v>
      </c>
      <c r="BU36" s="198">
        <v>0</v>
      </c>
      <c r="BV36" s="198">
        <v>0</v>
      </c>
      <c r="BW36" s="198">
        <v>0</v>
      </c>
      <c r="BX36" s="198">
        <v>0</v>
      </c>
      <c r="BY36" s="198">
        <v>0</v>
      </c>
      <c r="BZ36" s="198">
        <v>0</v>
      </c>
      <c r="CA36" s="198">
        <v>0</v>
      </c>
      <c r="CB36" s="198">
        <v>0</v>
      </c>
      <c r="CC36" s="198">
        <v>0</v>
      </c>
      <c r="CD36" s="198">
        <v>0</v>
      </c>
      <c r="CE36" s="198">
        <v>0</v>
      </c>
      <c r="CF36" s="198">
        <v>0</v>
      </c>
      <c r="CG36" s="198">
        <v>0</v>
      </c>
      <c r="CH36" s="198">
        <v>0</v>
      </c>
      <c r="CI36" s="198">
        <v>0</v>
      </c>
      <c r="CJ36" s="198">
        <v>0</v>
      </c>
      <c r="CK36" s="198">
        <v>0</v>
      </c>
      <c r="CL36" s="198">
        <v>0</v>
      </c>
      <c r="CM36" s="198">
        <v>0</v>
      </c>
      <c r="CN36" s="198">
        <v>0</v>
      </c>
      <c r="CO36" s="198">
        <v>0</v>
      </c>
      <c r="CP36" s="198">
        <v>0</v>
      </c>
      <c r="CQ36" s="198">
        <v>0</v>
      </c>
      <c r="CR36" s="198">
        <v>0</v>
      </c>
      <c r="CS36" s="198">
        <v>0</v>
      </c>
      <c r="CT36" s="198">
        <v>0</v>
      </c>
      <c r="CU36" s="198">
        <v>0</v>
      </c>
      <c r="CV36" s="198">
        <v>0</v>
      </c>
      <c r="CW36" s="198">
        <v>0</v>
      </c>
      <c r="CX36" s="198">
        <v>0</v>
      </c>
      <c r="CY36" s="198">
        <v>0</v>
      </c>
    </row>
    <row r="37" spans="1:103" s="198" customFormat="1" x14ac:dyDescent="0.2">
      <c r="A37" s="197" t="s">
        <v>635</v>
      </c>
      <c r="B37" s="198" t="s">
        <v>14</v>
      </c>
      <c r="C37" s="198">
        <v>35</v>
      </c>
      <c r="D37" s="198">
        <v>0</v>
      </c>
      <c r="E37" s="198">
        <v>8</v>
      </c>
      <c r="F37" s="198">
        <v>24</v>
      </c>
      <c r="G37" s="198">
        <v>42</v>
      </c>
      <c r="H37" s="198">
        <v>59</v>
      </c>
      <c r="I37" s="198">
        <v>80</v>
      </c>
      <c r="J37" s="198">
        <v>102</v>
      </c>
      <c r="K37" s="198">
        <v>121</v>
      </c>
      <c r="L37" s="198">
        <v>140</v>
      </c>
      <c r="M37" s="198">
        <v>160</v>
      </c>
      <c r="N37" s="198">
        <v>181</v>
      </c>
      <c r="O37" s="198">
        <v>202</v>
      </c>
      <c r="P37" s="198">
        <v>224</v>
      </c>
      <c r="Q37" s="198">
        <v>246</v>
      </c>
      <c r="R37" s="198">
        <v>269</v>
      </c>
      <c r="S37" s="198">
        <v>293</v>
      </c>
      <c r="T37" s="198">
        <v>317</v>
      </c>
      <c r="U37" s="198">
        <v>342</v>
      </c>
      <c r="V37" s="198">
        <v>368</v>
      </c>
      <c r="W37" s="198">
        <v>394</v>
      </c>
      <c r="X37" s="198">
        <v>421</v>
      </c>
      <c r="Y37" s="198">
        <v>449</v>
      </c>
      <c r="Z37" s="198">
        <v>478</v>
      </c>
      <c r="AA37" s="198">
        <v>508</v>
      </c>
      <c r="AB37" s="198">
        <v>539</v>
      </c>
      <c r="AC37" s="198">
        <v>553</v>
      </c>
      <c r="AD37" s="198">
        <v>567</v>
      </c>
      <c r="AE37" s="198">
        <v>580</v>
      </c>
      <c r="AF37" s="198">
        <v>594</v>
      </c>
      <c r="AG37" s="198">
        <v>608</v>
      </c>
      <c r="AH37" s="198">
        <v>622</v>
      </c>
      <c r="AI37" s="198">
        <v>636</v>
      </c>
      <c r="AJ37" s="198">
        <v>650</v>
      </c>
      <c r="AK37" s="198">
        <v>664</v>
      </c>
      <c r="AL37" s="198">
        <v>678</v>
      </c>
      <c r="AM37" s="198">
        <v>691</v>
      </c>
      <c r="AN37" s="198">
        <v>705</v>
      </c>
      <c r="AO37" s="198">
        <v>718</v>
      </c>
      <c r="AP37" s="198">
        <v>730</v>
      </c>
      <c r="AQ37" s="198">
        <v>743</v>
      </c>
      <c r="AR37" s="198">
        <v>754</v>
      </c>
      <c r="AS37" s="198">
        <v>766</v>
      </c>
      <c r="AT37" s="198">
        <v>777</v>
      </c>
      <c r="AU37" s="198">
        <v>787</v>
      </c>
      <c r="AV37" s="198">
        <v>797</v>
      </c>
      <c r="AW37" s="198">
        <v>807</v>
      </c>
      <c r="AX37" s="198">
        <v>816</v>
      </c>
      <c r="AY37" s="198">
        <v>825</v>
      </c>
      <c r="AZ37" s="198">
        <v>834</v>
      </c>
      <c r="BA37" s="198">
        <v>842</v>
      </c>
      <c r="BB37" s="198">
        <v>851</v>
      </c>
      <c r="BC37" s="198">
        <v>859</v>
      </c>
      <c r="BD37" s="198">
        <v>867</v>
      </c>
      <c r="BE37" s="198">
        <v>876</v>
      </c>
      <c r="BF37" s="198">
        <v>883</v>
      </c>
      <c r="BG37" s="198">
        <v>891</v>
      </c>
      <c r="BH37" s="198">
        <v>899</v>
      </c>
      <c r="BI37" s="198">
        <v>906</v>
      </c>
      <c r="BJ37" s="198">
        <v>914</v>
      </c>
      <c r="BK37" s="198">
        <v>922</v>
      </c>
      <c r="BL37" s="198">
        <v>932</v>
      </c>
      <c r="BM37" s="198">
        <v>946</v>
      </c>
      <c r="BN37" s="198">
        <v>966</v>
      </c>
      <c r="BO37" s="198">
        <v>1000</v>
      </c>
      <c r="BP37" s="198">
        <v>0</v>
      </c>
      <c r="BQ37" s="198">
        <v>0</v>
      </c>
      <c r="BR37" s="198">
        <v>0</v>
      </c>
      <c r="BS37" s="198">
        <v>0</v>
      </c>
      <c r="BT37" s="198">
        <v>0</v>
      </c>
      <c r="BU37" s="198">
        <v>0</v>
      </c>
      <c r="BV37" s="198">
        <v>0</v>
      </c>
      <c r="BW37" s="198">
        <v>0</v>
      </c>
      <c r="BX37" s="198">
        <v>0</v>
      </c>
      <c r="BY37" s="198">
        <v>0</v>
      </c>
      <c r="BZ37" s="198">
        <v>0</v>
      </c>
      <c r="CA37" s="198">
        <v>0</v>
      </c>
      <c r="CB37" s="198">
        <v>0</v>
      </c>
      <c r="CC37" s="198">
        <v>0</v>
      </c>
      <c r="CD37" s="198">
        <v>0</v>
      </c>
      <c r="CE37" s="198">
        <v>0</v>
      </c>
      <c r="CF37" s="198">
        <v>0</v>
      </c>
      <c r="CG37" s="198">
        <v>0</v>
      </c>
      <c r="CH37" s="198">
        <v>0</v>
      </c>
      <c r="CI37" s="198">
        <v>0</v>
      </c>
      <c r="CJ37" s="198">
        <v>0</v>
      </c>
      <c r="CK37" s="198">
        <v>0</v>
      </c>
      <c r="CL37" s="198">
        <v>0</v>
      </c>
      <c r="CM37" s="198">
        <v>0</v>
      </c>
      <c r="CN37" s="198">
        <v>0</v>
      </c>
      <c r="CO37" s="198">
        <v>0</v>
      </c>
      <c r="CP37" s="198">
        <v>0</v>
      </c>
      <c r="CQ37" s="198">
        <v>0</v>
      </c>
      <c r="CR37" s="198">
        <v>0</v>
      </c>
      <c r="CS37" s="198">
        <v>0</v>
      </c>
      <c r="CT37" s="198">
        <v>0</v>
      </c>
      <c r="CU37" s="198">
        <v>0</v>
      </c>
      <c r="CV37" s="198">
        <v>0</v>
      </c>
      <c r="CW37" s="198">
        <v>0</v>
      </c>
      <c r="CX37" s="198">
        <v>0</v>
      </c>
      <c r="CY37" s="198">
        <v>0</v>
      </c>
    </row>
    <row r="38" spans="1:103" s="198" customFormat="1" x14ac:dyDescent="0.2">
      <c r="A38" s="197" t="s">
        <v>635</v>
      </c>
      <c r="B38" s="198" t="s">
        <v>14</v>
      </c>
      <c r="C38" s="198">
        <v>36</v>
      </c>
      <c r="D38" s="198">
        <v>0</v>
      </c>
      <c r="E38" s="198">
        <v>8</v>
      </c>
      <c r="F38" s="198">
        <v>25</v>
      </c>
      <c r="G38" s="198">
        <v>44</v>
      </c>
      <c r="H38" s="198">
        <v>63</v>
      </c>
      <c r="I38" s="198">
        <v>84</v>
      </c>
      <c r="J38" s="198">
        <v>108</v>
      </c>
      <c r="K38" s="198">
        <v>128</v>
      </c>
      <c r="L38" s="198">
        <v>149</v>
      </c>
      <c r="M38" s="198">
        <v>170</v>
      </c>
      <c r="N38" s="198">
        <v>192</v>
      </c>
      <c r="O38" s="198">
        <v>214</v>
      </c>
      <c r="P38" s="198">
        <v>237</v>
      </c>
      <c r="Q38" s="198">
        <v>260</v>
      </c>
      <c r="R38" s="198">
        <v>285</v>
      </c>
      <c r="S38" s="198">
        <v>310</v>
      </c>
      <c r="T38" s="198">
        <v>336</v>
      </c>
      <c r="U38" s="198">
        <v>362</v>
      </c>
      <c r="V38" s="198">
        <v>389</v>
      </c>
      <c r="W38" s="198">
        <v>418</v>
      </c>
      <c r="X38" s="198">
        <v>447</v>
      </c>
      <c r="Y38" s="198">
        <v>476</v>
      </c>
      <c r="Z38" s="198">
        <v>507</v>
      </c>
      <c r="AA38" s="198">
        <v>539</v>
      </c>
      <c r="AB38" s="198">
        <v>553</v>
      </c>
      <c r="AC38" s="198">
        <v>567</v>
      </c>
      <c r="AD38" s="198">
        <v>580</v>
      </c>
      <c r="AE38" s="198">
        <v>594</v>
      </c>
      <c r="AF38" s="198">
        <v>608</v>
      </c>
      <c r="AG38" s="198">
        <v>622</v>
      </c>
      <c r="AH38" s="198">
        <v>636</v>
      </c>
      <c r="AI38" s="198">
        <v>650</v>
      </c>
      <c r="AJ38" s="198">
        <v>664</v>
      </c>
      <c r="AK38" s="198">
        <v>678</v>
      </c>
      <c r="AL38" s="198">
        <v>691</v>
      </c>
      <c r="AM38" s="198">
        <v>705</v>
      </c>
      <c r="AN38" s="198">
        <v>718</v>
      </c>
      <c r="AO38" s="198">
        <v>730</v>
      </c>
      <c r="AP38" s="198">
        <v>743</v>
      </c>
      <c r="AQ38" s="198">
        <v>754</v>
      </c>
      <c r="AR38" s="198">
        <v>766</v>
      </c>
      <c r="AS38" s="198">
        <v>777</v>
      </c>
      <c r="AT38" s="198">
        <v>787</v>
      </c>
      <c r="AU38" s="198">
        <v>797</v>
      </c>
      <c r="AV38" s="198">
        <v>807</v>
      </c>
      <c r="AW38" s="198">
        <v>816</v>
      </c>
      <c r="AX38" s="198">
        <v>825</v>
      </c>
      <c r="AY38" s="198">
        <v>834</v>
      </c>
      <c r="AZ38" s="198">
        <v>842</v>
      </c>
      <c r="BA38" s="198">
        <v>851</v>
      </c>
      <c r="BB38" s="198">
        <v>859</v>
      </c>
      <c r="BC38" s="198">
        <v>867</v>
      </c>
      <c r="BD38" s="198">
        <v>876</v>
      </c>
      <c r="BE38" s="198">
        <v>883</v>
      </c>
      <c r="BF38" s="198">
        <v>891</v>
      </c>
      <c r="BG38" s="198">
        <v>899</v>
      </c>
      <c r="BH38" s="198">
        <v>906</v>
      </c>
      <c r="BI38" s="198">
        <v>914</v>
      </c>
      <c r="BJ38" s="198">
        <v>922</v>
      </c>
      <c r="BK38" s="198">
        <v>932</v>
      </c>
      <c r="BL38" s="198">
        <v>946</v>
      </c>
      <c r="BM38" s="198">
        <v>966</v>
      </c>
      <c r="BN38" s="198">
        <v>1000</v>
      </c>
      <c r="BO38" s="198">
        <v>0</v>
      </c>
      <c r="BP38" s="198">
        <v>0</v>
      </c>
      <c r="BQ38" s="198">
        <v>0</v>
      </c>
      <c r="BR38" s="198">
        <v>0</v>
      </c>
      <c r="BS38" s="198">
        <v>0</v>
      </c>
      <c r="BT38" s="198">
        <v>0</v>
      </c>
      <c r="BU38" s="198">
        <v>0</v>
      </c>
      <c r="BV38" s="198">
        <v>0</v>
      </c>
      <c r="BW38" s="198">
        <v>0</v>
      </c>
      <c r="BX38" s="198">
        <v>0</v>
      </c>
      <c r="BY38" s="198">
        <v>0</v>
      </c>
      <c r="BZ38" s="198">
        <v>0</v>
      </c>
      <c r="CA38" s="198">
        <v>0</v>
      </c>
      <c r="CB38" s="198">
        <v>0</v>
      </c>
      <c r="CC38" s="198">
        <v>0</v>
      </c>
      <c r="CD38" s="198">
        <v>0</v>
      </c>
      <c r="CE38" s="198">
        <v>0</v>
      </c>
      <c r="CF38" s="198">
        <v>0</v>
      </c>
      <c r="CG38" s="198">
        <v>0</v>
      </c>
      <c r="CH38" s="198">
        <v>0</v>
      </c>
      <c r="CI38" s="198">
        <v>0</v>
      </c>
      <c r="CJ38" s="198">
        <v>0</v>
      </c>
      <c r="CK38" s="198">
        <v>0</v>
      </c>
      <c r="CL38" s="198">
        <v>0</v>
      </c>
      <c r="CM38" s="198">
        <v>0</v>
      </c>
      <c r="CN38" s="198">
        <v>0</v>
      </c>
      <c r="CO38" s="198">
        <v>0</v>
      </c>
      <c r="CP38" s="198">
        <v>0</v>
      </c>
      <c r="CQ38" s="198">
        <v>0</v>
      </c>
      <c r="CR38" s="198">
        <v>0</v>
      </c>
      <c r="CS38" s="198">
        <v>0</v>
      </c>
      <c r="CT38" s="198">
        <v>0</v>
      </c>
      <c r="CU38" s="198">
        <v>0</v>
      </c>
      <c r="CV38" s="198">
        <v>0</v>
      </c>
      <c r="CW38" s="198">
        <v>0</v>
      </c>
      <c r="CX38" s="198">
        <v>0</v>
      </c>
      <c r="CY38" s="198">
        <v>0</v>
      </c>
    </row>
    <row r="39" spans="1:103" s="198" customFormat="1" x14ac:dyDescent="0.2">
      <c r="A39" s="197" t="s">
        <v>635</v>
      </c>
      <c r="B39" s="198" t="s">
        <v>14</v>
      </c>
      <c r="C39" s="198">
        <v>37</v>
      </c>
      <c r="D39" s="198">
        <v>0</v>
      </c>
      <c r="E39" s="198">
        <v>9</v>
      </c>
      <c r="F39" s="198">
        <v>27</v>
      </c>
      <c r="G39" s="198">
        <v>47</v>
      </c>
      <c r="H39" s="198">
        <v>67</v>
      </c>
      <c r="I39" s="198">
        <v>90</v>
      </c>
      <c r="J39" s="198">
        <v>115</v>
      </c>
      <c r="K39" s="198">
        <v>136</v>
      </c>
      <c r="L39" s="198">
        <v>158</v>
      </c>
      <c r="M39" s="198">
        <v>180</v>
      </c>
      <c r="N39" s="198">
        <v>203</v>
      </c>
      <c r="O39" s="198">
        <v>227</v>
      </c>
      <c r="P39" s="198">
        <v>251</v>
      </c>
      <c r="Q39" s="198">
        <v>276</v>
      </c>
      <c r="R39" s="198">
        <v>302</v>
      </c>
      <c r="S39" s="198">
        <v>329</v>
      </c>
      <c r="T39" s="198">
        <v>356</v>
      </c>
      <c r="U39" s="198">
        <v>384</v>
      </c>
      <c r="V39" s="198">
        <v>413</v>
      </c>
      <c r="W39" s="198">
        <v>443</v>
      </c>
      <c r="X39" s="198">
        <v>474</v>
      </c>
      <c r="Y39" s="198">
        <v>506</v>
      </c>
      <c r="Z39" s="198">
        <v>539</v>
      </c>
      <c r="AA39" s="198">
        <v>553</v>
      </c>
      <c r="AB39" s="198">
        <v>567</v>
      </c>
      <c r="AC39" s="198">
        <v>580</v>
      </c>
      <c r="AD39" s="198">
        <v>594</v>
      </c>
      <c r="AE39" s="198">
        <v>608</v>
      </c>
      <c r="AF39" s="198">
        <v>622</v>
      </c>
      <c r="AG39" s="198">
        <v>636</v>
      </c>
      <c r="AH39" s="198">
        <v>650</v>
      </c>
      <c r="AI39" s="198">
        <v>664</v>
      </c>
      <c r="AJ39" s="198">
        <v>678</v>
      </c>
      <c r="AK39" s="198">
        <v>691</v>
      </c>
      <c r="AL39" s="198">
        <v>705</v>
      </c>
      <c r="AM39" s="198">
        <v>718</v>
      </c>
      <c r="AN39" s="198">
        <v>730</v>
      </c>
      <c r="AO39" s="198">
        <v>743</v>
      </c>
      <c r="AP39" s="198">
        <v>754</v>
      </c>
      <c r="AQ39" s="198">
        <v>766</v>
      </c>
      <c r="AR39" s="198">
        <v>777</v>
      </c>
      <c r="AS39" s="198">
        <v>787</v>
      </c>
      <c r="AT39" s="198">
        <v>797</v>
      </c>
      <c r="AU39" s="198">
        <v>807</v>
      </c>
      <c r="AV39" s="198">
        <v>816</v>
      </c>
      <c r="AW39" s="198">
        <v>825</v>
      </c>
      <c r="AX39" s="198">
        <v>834</v>
      </c>
      <c r="AY39" s="198">
        <v>842</v>
      </c>
      <c r="AZ39" s="198">
        <v>851</v>
      </c>
      <c r="BA39" s="198">
        <v>859</v>
      </c>
      <c r="BB39" s="198">
        <v>867</v>
      </c>
      <c r="BC39" s="198">
        <v>876</v>
      </c>
      <c r="BD39" s="198">
        <v>883</v>
      </c>
      <c r="BE39" s="198">
        <v>891</v>
      </c>
      <c r="BF39" s="198">
        <v>899</v>
      </c>
      <c r="BG39" s="198">
        <v>906</v>
      </c>
      <c r="BH39" s="198">
        <v>914</v>
      </c>
      <c r="BI39" s="198">
        <v>922</v>
      </c>
      <c r="BJ39" s="198">
        <v>932</v>
      </c>
      <c r="BK39" s="198">
        <v>946</v>
      </c>
      <c r="BL39" s="198">
        <v>966</v>
      </c>
      <c r="BM39" s="198">
        <v>1000</v>
      </c>
      <c r="BN39" s="198">
        <v>0</v>
      </c>
      <c r="BO39" s="198">
        <v>0</v>
      </c>
      <c r="BP39" s="198">
        <v>0</v>
      </c>
      <c r="BQ39" s="198">
        <v>0</v>
      </c>
      <c r="BR39" s="198">
        <v>0</v>
      </c>
      <c r="BS39" s="198">
        <v>0</v>
      </c>
      <c r="BT39" s="198">
        <v>0</v>
      </c>
      <c r="BU39" s="198">
        <v>0</v>
      </c>
      <c r="BV39" s="198">
        <v>0</v>
      </c>
      <c r="BW39" s="198">
        <v>0</v>
      </c>
      <c r="BX39" s="198">
        <v>0</v>
      </c>
      <c r="BY39" s="198">
        <v>0</v>
      </c>
      <c r="BZ39" s="198">
        <v>0</v>
      </c>
      <c r="CA39" s="198">
        <v>0</v>
      </c>
      <c r="CB39" s="198">
        <v>0</v>
      </c>
      <c r="CC39" s="198">
        <v>0</v>
      </c>
      <c r="CD39" s="198">
        <v>0</v>
      </c>
      <c r="CE39" s="198">
        <v>0</v>
      </c>
      <c r="CF39" s="198">
        <v>0</v>
      </c>
      <c r="CG39" s="198">
        <v>0</v>
      </c>
      <c r="CH39" s="198">
        <v>0</v>
      </c>
      <c r="CI39" s="198">
        <v>0</v>
      </c>
      <c r="CJ39" s="198">
        <v>0</v>
      </c>
      <c r="CK39" s="198">
        <v>0</v>
      </c>
      <c r="CL39" s="198">
        <v>0</v>
      </c>
      <c r="CM39" s="198">
        <v>0</v>
      </c>
      <c r="CN39" s="198">
        <v>0</v>
      </c>
      <c r="CO39" s="198">
        <v>0</v>
      </c>
      <c r="CP39" s="198">
        <v>0</v>
      </c>
      <c r="CQ39" s="198">
        <v>0</v>
      </c>
      <c r="CR39" s="198">
        <v>0</v>
      </c>
      <c r="CS39" s="198">
        <v>0</v>
      </c>
      <c r="CT39" s="198">
        <v>0</v>
      </c>
      <c r="CU39" s="198">
        <v>0</v>
      </c>
      <c r="CV39" s="198">
        <v>0</v>
      </c>
      <c r="CW39" s="198">
        <v>0</v>
      </c>
      <c r="CX39" s="198">
        <v>0</v>
      </c>
      <c r="CY39" s="198">
        <v>0</v>
      </c>
    </row>
    <row r="40" spans="1:103" s="198" customFormat="1" x14ac:dyDescent="0.2">
      <c r="A40" s="197" t="s">
        <v>635</v>
      </c>
      <c r="B40" s="198" t="s">
        <v>14</v>
      </c>
      <c r="C40" s="198">
        <v>38</v>
      </c>
      <c r="D40" s="198">
        <v>0</v>
      </c>
      <c r="E40" s="198">
        <v>9</v>
      </c>
      <c r="F40" s="198">
        <v>29</v>
      </c>
      <c r="G40" s="198">
        <v>50</v>
      </c>
      <c r="H40" s="198">
        <v>71</v>
      </c>
      <c r="I40" s="198">
        <v>95</v>
      </c>
      <c r="J40" s="198">
        <v>122</v>
      </c>
      <c r="K40" s="198">
        <v>145</v>
      </c>
      <c r="L40" s="198">
        <v>168</v>
      </c>
      <c r="M40" s="198">
        <v>191</v>
      </c>
      <c r="N40" s="198">
        <v>216</v>
      </c>
      <c r="O40" s="198">
        <v>241</v>
      </c>
      <c r="P40" s="198">
        <v>267</v>
      </c>
      <c r="Q40" s="198">
        <v>294</v>
      </c>
      <c r="R40" s="198">
        <v>321</v>
      </c>
      <c r="S40" s="198">
        <v>350</v>
      </c>
      <c r="T40" s="198">
        <v>379</v>
      </c>
      <c r="U40" s="198">
        <v>409</v>
      </c>
      <c r="V40" s="198">
        <v>440</v>
      </c>
      <c r="W40" s="198">
        <v>472</v>
      </c>
      <c r="X40" s="198">
        <v>505</v>
      </c>
      <c r="Y40" s="198">
        <v>539</v>
      </c>
      <c r="Z40" s="198">
        <v>553</v>
      </c>
      <c r="AA40" s="198">
        <v>567</v>
      </c>
      <c r="AB40" s="198">
        <v>580</v>
      </c>
      <c r="AC40" s="198">
        <v>594</v>
      </c>
      <c r="AD40" s="198">
        <v>608</v>
      </c>
      <c r="AE40" s="198">
        <v>622</v>
      </c>
      <c r="AF40" s="198">
        <v>636</v>
      </c>
      <c r="AG40" s="198">
        <v>650</v>
      </c>
      <c r="AH40" s="198">
        <v>664</v>
      </c>
      <c r="AI40" s="198">
        <v>678</v>
      </c>
      <c r="AJ40" s="198">
        <v>691</v>
      </c>
      <c r="AK40" s="198">
        <v>705</v>
      </c>
      <c r="AL40" s="198">
        <v>718</v>
      </c>
      <c r="AM40" s="198">
        <v>730</v>
      </c>
      <c r="AN40" s="198">
        <v>743</v>
      </c>
      <c r="AO40" s="198">
        <v>754</v>
      </c>
      <c r="AP40" s="198">
        <v>766</v>
      </c>
      <c r="AQ40" s="198">
        <v>777</v>
      </c>
      <c r="AR40" s="198">
        <v>787</v>
      </c>
      <c r="AS40" s="198">
        <v>797</v>
      </c>
      <c r="AT40" s="198">
        <v>807</v>
      </c>
      <c r="AU40" s="198">
        <v>816</v>
      </c>
      <c r="AV40" s="198">
        <v>825</v>
      </c>
      <c r="AW40" s="198">
        <v>834</v>
      </c>
      <c r="AX40" s="198">
        <v>842</v>
      </c>
      <c r="AY40" s="198">
        <v>851</v>
      </c>
      <c r="AZ40" s="198">
        <v>859</v>
      </c>
      <c r="BA40" s="198">
        <v>867</v>
      </c>
      <c r="BB40" s="198">
        <v>876</v>
      </c>
      <c r="BC40" s="198">
        <v>883</v>
      </c>
      <c r="BD40" s="198">
        <v>891</v>
      </c>
      <c r="BE40" s="198">
        <v>899</v>
      </c>
      <c r="BF40" s="198">
        <v>906</v>
      </c>
      <c r="BG40" s="198">
        <v>914</v>
      </c>
      <c r="BH40" s="198">
        <v>922</v>
      </c>
      <c r="BI40" s="198">
        <v>932</v>
      </c>
      <c r="BJ40" s="198">
        <v>946</v>
      </c>
      <c r="BK40" s="198">
        <v>966</v>
      </c>
      <c r="BL40" s="198">
        <v>1000</v>
      </c>
      <c r="BM40" s="198">
        <v>0</v>
      </c>
      <c r="BN40" s="198">
        <v>0</v>
      </c>
      <c r="BO40" s="198">
        <v>0</v>
      </c>
      <c r="BP40" s="198">
        <v>0</v>
      </c>
      <c r="BQ40" s="198">
        <v>0</v>
      </c>
      <c r="BR40" s="198">
        <v>0</v>
      </c>
      <c r="BS40" s="198">
        <v>0</v>
      </c>
      <c r="BT40" s="198">
        <v>0</v>
      </c>
      <c r="BU40" s="198">
        <v>0</v>
      </c>
      <c r="BV40" s="198">
        <v>0</v>
      </c>
      <c r="BW40" s="198">
        <v>0</v>
      </c>
      <c r="BX40" s="198">
        <v>0</v>
      </c>
      <c r="BY40" s="198">
        <v>0</v>
      </c>
      <c r="BZ40" s="198">
        <v>0</v>
      </c>
      <c r="CA40" s="198">
        <v>0</v>
      </c>
      <c r="CB40" s="198">
        <v>0</v>
      </c>
      <c r="CC40" s="198">
        <v>0</v>
      </c>
      <c r="CD40" s="198">
        <v>0</v>
      </c>
      <c r="CE40" s="198">
        <v>0</v>
      </c>
      <c r="CF40" s="198">
        <v>0</v>
      </c>
      <c r="CG40" s="198">
        <v>0</v>
      </c>
      <c r="CH40" s="198">
        <v>0</v>
      </c>
      <c r="CI40" s="198">
        <v>0</v>
      </c>
      <c r="CJ40" s="198">
        <v>0</v>
      </c>
      <c r="CK40" s="198">
        <v>0</v>
      </c>
      <c r="CL40" s="198">
        <v>0</v>
      </c>
      <c r="CM40" s="198">
        <v>0</v>
      </c>
      <c r="CN40" s="198">
        <v>0</v>
      </c>
      <c r="CO40" s="198">
        <v>0</v>
      </c>
      <c r="CP40" s="198">
        <v>0</v>
      </c>
      <c r="CQ40" s="198">
        <v>0</v>
      </c>
      <c r="CR40" s="198">
        <v>0</v>
      </c>
      <c r="CS40" s="198">
        <v>0</v>
      </c>
      <c r="CT40" s="198">
        <v>0</v>
      </c>
      <c r="CU40" s="198">
        <v>0</v>
      </c>
      <c r="CV40" s="198">
        <v>0</v>
      </c>
      <c r="CW40" s="198">
        <v>0</v>
      </c>
      <c r="CX40" s="198">
        <v>0</v>
      </c>
      <c r="CY40" s="198">
        <v>0</v>
      </c>
    </row>
    <row r="41" spans="1:103" s="198" customFormat="1" x14ac:dyDescent="0.2">
      <c r="A41" s="197" t="s">
        <v>635</v>
      </c>
      <c r="B41" s="198" t="s">
        <v>14</v>
      </c>
      <c r="C41" s="198">
        <v>39</v>
      </c>
      <c r="D41" s="198">
        <v>0</v>
      </c>
      <c r="E41" s="198">
        <v>10</v>
      </c>
      <c r="F41" s="198">
        <v>31</v>
      </c>
      <c r="G41" s="198">
        <v>53</v>
      </c>
      <c r="H41" s="198">
        <v>76</v>
      </c>
      <c r="I41" s="198">
        <v>101</v>
      </c>
      <c r="J41" s="198">
        <v>130</v>
      </c>
      <c r="K41" s="198">
        <v>154</v>
      </c>
      <c r="L41" s="198">
        <v>179</v>
      </c>
      <c r="M41" s="198">
        <v>204</v>
      </c>
      <c r="N41" s="198">
        <v>230</v>
      </c>
      <c r="O41" s="198">
        <v>257</v>
      </c>
      <c r="P41" s="198">
        <v>285</v>
      </c>
      <c r="Q41" s="198">
        <v>313</v>
      </c>
      <c r="R41" s="198">
        <v>342</v>
      </c>
      <c r="S41" s="198">
        <v>373</v>
      </c>
      <c r="T41" s="198">
        <v>404</v>
      </c>
      <c r="U41" s="198">
        <v>436</v>
      </c>
      <c r="V41" s="198">
        <v>469</v>
      </c>
      <c r="W41" s="198">
        <v>504</v>
      </c>
      <c r="X41" s="198">
        <v>539</v>
      </c>
      <c r="Y41" s="198">
        <v>553</v>
      </c>
      <c r="Z41" s="198">
        <v>567</v>
      </c>
      <c r="AA41" s="198">
        <v>580</v>
      </c>
      <c r="AB41" s="198">
        <v>594</v>
      </c>
      <c r="AC41" s="198">
        <v>608</v>
      </c>
      <c r="AD41" s="198">
        <v>622</v>
      </c>
      <c r="AE41" s="198">
        <v>636</v>
      </c>
      <c r="AF41" s="198">
        <v>650</v>
      </c>
      <c r="AG41" s="198">
        <v>664</v>
      </c>
      <c r="AH41" s="198">
        <v>678</v>
      </c>
      <c r="AI41" s="198">
        <v>691</v>
      </c>
      <c r="AJ41" s="198">
        <v>705</v>
      </c>
      <c r="AK41" s="198">
        <v>718</v>
      </c>
      <c r="AL41" s="198">
        <v>730</v>
      </c>
      <c r="AM41" s="198">
        <v>743</v>
      </c>
      <c r="AN41" s="198">
        <v>754</v>
      </c>
      <c r="AO41" s="198">
        <v>766</v>
      </c>
      <c r="AP41" s="198">
        <v>777</v>
      </c>
      <c r="AQ41" s="198">
        <v>787</v>
      </c>
      <c r="AR41" s="198">
        <v>797</v>
      </c>
      <c r="AS41" s="198">
        <v>807</v>
      </c>
      <c r="AT41" s="198">
        <v>816</v>
      </c>
      <c r="AU41" s="198">
        <v>825</v>
      </c>
      <c r="AV41" s="198">
        <v>834</v>
      </c>
      <c r="AW41" s="198">
        <v>842</v>
      </c>
      <c r="AX41" s="198">
        <v>851</v>
      </c>
      <c r="AY41" s="198">
        <v>859</v>
      </c>
      <c r="AZ41" s="198">
        <v>867</v>
      </c>
      <c r="BA41" s="198">
        <v>876</v>
      </c>
      <c r="BB41" s="198">
        <v>883</v>
      </c>
      <c r="BC41" s="198">
        <v>891</v>
      </c>
      <c r="BD41" s="198">
        <v>899</v>
      </c>
      <c r="BE41" s="198">
        <v>906</v>
      </c>
      <c r="BF41" s="198">
        <v>914</v>
      </c>
      <c r="BG41" s="198">
        <v>922</v>
      </c>
      <c r="BH41" s="198">
        <v>932</v>
      </c>
      <c r="BI41" s="198">
        <v>946</v>
      </c>
      <c r="BJ41" s="198">
        <v>966</v>
      </c>
      <c r="BK41" s="198">
        <v>1000</v>
      </c>
      <c r="BL41" s="198">
        <v>0</v>
      </c>
      <c r="BM41" s="198">
        <v>0</v>
      </c>
      <c r="BN41" s="198">
        <v>0</v>
      </c>
      <c r="BO41" s="198">
        <v>0</v>
      </c>
      <c r="BP41" s="198">
        <v>0</v>
      </c>
      <c r="BQ41" s="198">
        <v>0</v>
      </c>
      <c r="BR41" s="198">
        <v>0</v>
      </c>
      <c r="BS41" s="198">
        <v>0</v>
      </c>
      <c r="BT41" s="198">
        <v>0</v>
      </c>
      <c r="BU41" s="198">
        <v>0</v>
      </c>
      <c r="BV41" s="198">
        <v>0</v>
      </c>
      <c r="BW41" s="198">
        <v>0</v>
      </c>
      <c r="BX41" s="198">
        <v>0</v>
      </c>
      <c r="BY41" s="198">
        <v>0</v>
      </c>
      <c r="BZ41" s="198">
        <v>0</v>
      </c>
      <c r="CA41" s="198">
        <v>0</v>
      </c>
      <c r="CB41" s="198">
        <v>0</v>
      </c>
      <c r="CC41" s="198">
        <v>0</v>
      </c>
      <c r="CD41" s="198">
        <v>0</v>
      </c>
      <c r="CE41" s="198">
        <v>0</v>
      </c>
      <c r="CF41" s="198">
        <v>0</v>
      </c>
      <c r="CG41" s="198">
        <v>0</v>
      </c>
      <c r="CH41" s="198">
        <v>0</v>
      </c>
      <c r="CI41" s="198">
        <v>0</v>
      </c>
      <c r="CJ41" s="198">
        <v>0</v>
      </c>
      <c r="CK41" s="198">
        <v>0</v>
      </c>
      <c r="CL41" s="198">
        <v>0</v>
      </c>
      <c r="CM41" s="198">
        <v>0</v>
      </c>
      <c r="CN41" s="198">
        <v>0</v>
      </c>
      <c r="CO41" s="198">
        <v>0</v>
      </c>
      <c r="CP41" s="198">
        <v>0</v>
      </c>
      <c r="CQ41" s="198">
        <v>0</v>
      </c>
      <c r="CR41" s="198">
        <v>0</v>
      </c>
      <c r="CS41" s="198">
        <v>0</v>
      </c>
      <c r="CT41" s="198">
        <v>0</v>
      </c>
      <c r="CU41" s="198">
        <v>0</v>
      </c>
      <c r="CV41" s="198">
        <v>0</v>
      </c>
      <c r="CW41" s="198">
        <v>0</v>
      </c>
      <c r="CX41" s="198">
        <v>0</v>
      </c>
      <c r="CY41" s="198">
        <v>0</v>
      </c>
    </row>
    <row r="42" spans="1:103" s="198" customFormat="1" x14ac:dyDescent="0.2">
      <c r="A42" s="197" t="s">
        <v>635</v>
      </c>
      <c r="B42" s="198" t="s">
        <v>14</v>
      </c>
      <c r="C42" s="198">
        <v>40</v>
      </c>
      <c r="D42" s="198">
        <v>0</v>
      </c>
      <c r="E42" s="198">
        <v>11</v>
      </c>
      <c r="F42" s="198">
        <v>33</v>
      </c>
      <c r="G42" s="198">
        <v>56</v>
      </c>
      <c r="H42" s="198">
        <v>81</v>
      </c>
      <c r="I42" s="198">
        <v>108</v>
      </c>
      <c r="J42" s="198">
        <v>139</v>
      </c>
      <c r="K42" s="198">
        <v>164</v>
      </c>
      <c r="L42" s="198">
        <v>191</v>
      </c>
      <c r="M42" s="198">
        <v>218</v>
      </c>
      <c r="N42" s="198">
        <v>246</v>
      </c>
      <c r="O42" s="198">
        <v>274</v>
      </c>
      <c r="P42" s="198">
        <v>304</v>
      </c>
      <c r="Q42" s="198">
        <v>334</v>
      </c>
      <c r="R42" s="198">
        <v>366</v>
      </c>
      <c r="S42" s="198">
        <v>398</v>
      </c>
      <c r="T42" s="198">
        <v>432</v>
      </c>
      <c r="U42" s="198">
        <v>467</v>
      </c>
      <c r="V42" s="198">
        <v>502</v>
      </c>
      <c r="W42" s="198">
        <v>539</v>
      </c>
      <c r="X42" s="198">
        <v>553</v>
      </c>
      <c r="Y42" s="198">
        <v>567</v>
      </c>
      <c r="Z42" s="198">
        <v>580</v>
      </c>
      <c r="AA42" s="198">
        <v>594</v>
      </c>
      <c r="AB42" s="198">
        <v>608</v>
      </c>
      <c r="AC42" s="198">
        <v>622</v>
      </c>
      <c r="AD42" s="198">
        <v>636</v>
      </c>
      <c r="AE42" s="198">
        <v>650</v>
      </c>
      <c r="AF42" s="198">
        <v>664</v>
      </c>
      <c r="AG42" s="198">
        <v>678</v>
      </c>
      <c r="AH42" s="198">
        <v>691</v>
      </c>
      <c r="AI42" s="198">
        <v>705</v>
      </c>
      <c r="AJ42" s="198">
        <v>718</v>
      </c>
      <c r="AK42" s="198">
        <v>730</v>
      </c>
      <c r="AL42" s="198">
        <v>743</v>
      </c>
      <c r="AM42" s="198">
        <v>754</v>
      </c>
      <c r="AN42" s="198">
        <v>766</v>
      </c>
      <c r="AO42" s="198">
        <v>777</v>
      </c>
      <c r="AP42" s="198">
        <v>787</v>
      </c>
      <c r="AQ42" s="198">
        <v>797</v>
      </c>
      <c r="AR42" s="198">
        <v>807</v>
      </c>
      <c r="AS42" s="198">
        <v>816</v>
      </c>
      <c r="AT42" s="198">
        <v>825</v>
      </c>
      <c r="AU42" s="198">
        <v>834</v>
      </c>
      <c r="AV42" s="198">
        <v>842</v>
      </c>
      <c r="AW42" s="198">
        <v>851</v>
      </c>
      <c r="AX42" s="198">
        <v>859</v>
      </c>
      <c r="AY42" s="198">
        <v>867</v>
      </c>
      <c r="AZ42" s="198">
        <v>876</v>
      </c>
      <c r="BA42" s="198">
        <v>883</v>
      </c>
      <c r="BB42" s="198">
        <v>891</v>
      </c>
      <c r="BC42" s="198">
        <v>899</v>
      </c>
      <c r="BD42" s="198">
        <v>906</v>
      </c>
      <c r="BE42" s="198">
        <v>914</v>
      </c>
      <c r="BF42" s="198">
        <v>922</v>
      </c>
      <c r="BG42" s="198">
        <v>932</v>
      </c>
      <c r="BH42" s="198">
        <v>946</v>
      </c>
      <c r="BI42" s="198">
        <v>966</v>
      </c>
      <c r="BJ42" s="198">
        <v>1000</v>
      </c>
      <c r="BK42" s="198">
        <v>0</v>
      </c>
      <c r="BL42" s="198">
        <v>0</v>
      </c>
      <c r="BM42" s="198">
        <v>0</v>
      </c>
      <c r="BN42" s="198">
        <v>0</v>
      </c>
      <c r="BO42" s="198">
        <v>0</v>
      </c>
      <c r="BP42" s="198">
        <v>0</v>
      </c>
      <c r="BQ42" s="198">
        <v>0</v>
      </c>
      <c r="BR42" s="198">
        <v>0</v>
      </c>
      <c r="BS42" s="198">
        <v>0</v>
      </c>
      <c r="BT42" s="198">
        <v>0</v>
      </c>
      <c r="BU42" s="198">
        <v>0</v>
      </c>
      <c r="BV42" s="198">
        <v>0</v>
      </c>
      <c r="BW42" s="198">
        <v>0</v>
      </c>
      <c r="BX42" s="198">
        <v>0</v>
      </c>
      <c r="BY42" s="198">
        <v>0</v>
      </c>
      <c r="BZ42" s="198">
        <v>0</v>
      </c>
      <c r="CA42" s="198">
        <v>0</v>
      </c>
      <c r="CB42" s="198">
        <v>0</v>
      </c>
      <c r="CC42" s="198">
        <v>0</v>
      </c>
      <c r="CD42" s="198">
        <v>0</v>
      </c>
      <c r="CE42" s="198">
        <v>0</v>
      </c>
      <c r="CF42" s="198">
        <v>0</v>
      </c>
      <c r="CG42" s="198">
        <v>0</v>
      </c>
      <c r="CH42" s="198">
        <v>0</v>
      </c>
      <c r="CI42" s="198">
        <v>0</v>
      </c>
      <c r="CJ42" s="198">
        <v>0</v>
      </c>
      <c r="CK42" s="198">
        <v>0</v>
      </c>
      <c r="CL42" s="198">
        <v>0</v>
      </c>
      <c r="CM42" s="198">
        <v>0</v>
      </c>
      <c r="CN42" s="198">
        <v>0</v>
      </c>
      <c r="CO42" s="198">
        <v>0</v>
      </c>
      <c r="CP42" s="198">
        <v>0</v>
      </c>
      <c r="CQ42" s="198">
        <v>0</v>
      </c>
      <c r="CR42" s="198">
        <v>0</v>
      </c>
      <c r="CS42" s="198">
        <v>0</v>
      </c>
      <c r="CT42" s="198">
        <v>0</v>
      </c>
      <c r="CU42" s="198">
        <v>0</v>
      </c>
      <c r="CV42" s="198">
        <v>0</v>
      </c>
      <c r="CW42" s="198">
        <v>0</v>
      </c>
      <c r="CX42" s="198">
        <v>0</v>
      </c>
      <c r="CY42" s="198">
        <v>0</v>
      </c>
    </row>
    <row r="43" spans="1:103" s="198" customFormat="1" x14ac:dyDescent="0.2">
      <c r="A43" s="197" t="s">
        <v>635</v>
      </c>
      <c r="B43" s="198" t="s">
        <v>14</v>
      </c>
      <c r="C43" s="198">
        <v>41</v>
      </c>
      <c r="D43" s="198">
        <v>0</v>
      </c>
      <c r="E43" s="198">
        <v>11</v>
      </c>
      <c r="F43" s="198">
        <v>35</v>
      </c>
      <c r="G43" s="198">
        <v>60</v>
      </c>
      <c r="H43" s="198">
        <v>87</v>
      </c>
      <c r="I43" s="198">
        <v>116</v>
      </c>
      <c r="J43" s="198">
        <v>149</v>
      </c>
      <c r="K43" s="198">
        <v>176</v>
      </c>
      <c r="L43" s="198">
        <v>204</v>
      </c>
      <c r="M43" s="198">
        <v>233</v>
      </c>
      <c r="N43" s="198">
        <v>263</v>
      </c>
      <c r="O43" s="198">
        <v>294</v>
      </c>
      <c r="P43" s="198">
        <v>326</v>
      </c>
      <c r="Q43" s="198">
        <v>358</v>
      </c>
      <c r="R43" s="198">
        <v>392</v>
      </c>
      <c r="S43" s="198">
        <v>427</v>
      </c>
      <c r="T43" s="198">
        <v>463</v>
      </c>
      <c r="U43" s="198">
        <v>501</v>
      </c>
      <c r="V43" s="198">
        <v>539</v>
      </c>
      <c r="W43" s="198">
        <v>553</v>
      </c>
      <c r="X43" s="198">
        <v>567</v>
      </c>
      <c r="Y43" s="198">
        <v>580</v>
      </c>
      <c r="Z43" s="198">
        <v>594</v>
      </c>
      <c r="AA43" s="198">
        <v>608</v>
      </c>
      <c r="AB43" s="198">
        <v>622</v>
      </c>
      <c r="AC43" s="198">
        <v>636</v>
      </c>
      <c r="AD43" s="198">
        <v>650</v>
      </c>
      <c r="AE43" s="198">
        <v>664</v>
      </c>
      <c r="AF43" s="198">
        <v>678</v>
      </c>
      <c r="AG43" s="198">
        <v>691</v>
      </c>
      <c r="AH43" s="198">
        <v>705</v>
      </c>
      <c r="AI43" s="198">
        <v>718</v>
      </c>
      <c r="AJ43" s="198">
        <v>730</v>
      </c>
      <c r="AK43" s="198">
        <v>743</v>
      </c>
      <c r="AL43" s="198">
        <v>754</v>
      </c>
      <c r="AM43" s="198">
        <v>766</v>
      </c>
      <c r="AN43" s="198">
        <v>777</v>
      </c>
      <c r="AO43" s="198">
        <v>787</v>
      </c>
      <c r="AP43" s="198">
        <v>797</v>
      </c>
      <c r="AQ43" s="198">
        <v>807</v>
      </c>
      <c r="AR43" s="198">
        <v>816</v>
      </c>
      <c r="AS43" s="198">
        <v>825</v>
      </c>
      <c r="AT43" s="198">
        <v>834</v>
      </c>
      <c r="AU43" s="198">
        <v>842</v>
      </c>
      <c r="AV43" s="198">
        <v>851</v>
      </c>
      <c r="AW43" s="198">
        <v>859</v>
      </c>
      <c r="AX43" s="198">
        <v>867</v>
      </c>
      <c r="AY43" s="198">
        <v>876</v>
      </c>
      <c r="AZ43" s="198">
        <v>883</v>
      </c>
      <c r="BA43" s="198">
        <v>891</v>
      </c>
      <c r="BB43" s="198">
        <v>899</v>
      </c>
      <c r="BC43" s="198">
        <v>906</v>
      </c>
      <c r="BD43" s="198">
        <v>914</v>
      </c>
      <c r="BE43" s="198">
        <v>922</v>
      </c>
      <c r="BF43" s="198">
        <v>932</v>
      </c>
      <c r="BG43" s="198">
        <v>946</v>
      </c>
      <c r="BH43" s="198">
        <v>966</v>
      </c>
      <c r="BI43" s="198">
        <v>1000</v>
      </c>
      <c r="BJ43" s="198">
        <v>0</v>
      </c>
      <c r="BK43" s="198">
        <v>0</v>
      </c>
      <c r="BL43" s="198">
        <v>0</v>
      </c>
      <c r="BM43" s="198">
        <v>0</v>
      </c>
      <c r="BN43" s="198">
        <v>0</v>
      </c>
      <c r="BO43" s="198">
        <v>0</v>
      </c>
      <c r="BP43" s="198">
        <v>0</v>
      </c>
      <c r="BQ43" s="198">
        <v>0</v>
      </c>
      <c r="BR43" s="198">
        <v>0</v>
      </c>
      <c r="BS43" s="198">
        <v>0</v>
      </c>
      <c r="BT43" s="198">
        <v>0</v>
      </c>
      <c r="BU43" s="198">
        <v>0</v>
      </c>
      <c r="BV43" s="198">
        <v>0</v>
      </c>
      <c r="BW43" s="198">
        <v>0</v>
      </c>
      <c r="BX43" s="198">
        <v>0</v>
      </c>
      <c r="BY43" s="198">
        <v>0</v>
      </c>
      <c r="BZ43" s="198">
        <v>0</v>
      </c>
      <c r="CA43" s="198">
        <v>0</v>
      </c>
      <c r="CB43" s="198">
        <v>0</v>
      </c>
      <c r="CC43" s="198">
        <v>0</v>
      </c>
      <c r="CD43" s="198">
        <v>0</v>
      </c>
      <c r="CE43" s="198">
        <v>0</v>
      </c>
      <c r="CF43" s="198">
        <v>0</v>
      </c>
      <c r="CG43" s="198">
        <v>0</v>
      </c>
      <c r="CH43" s="198">
        <v>0</v>
      </c>
      <c r="CI43" s="198">
        <v>0</v>
      </c>
      <c r="CJ43" s="198">
        <v>0</v>
      </c>
      <c r="CK43" s="198">
        <v>0</v>
      </c>
      <c r="CL43" s="198">
        <v>0</v>
      </c>
      <c r="CM43" s="198">
        <v>0</v>
      </c>
      <c r="CN43" s="198">
        <v>0</v>
      </c>
      <c r="CO43" s="198">
        <v>0</v>
      </c>
      <c r="CP43" s="198">
        <v>0</v>
      </c>
      <c r="CQ43" s="198">
        <v>0</v>
      </c>
      <c r="CR43" s="198">
        <v>0</v>
      </c>
      <c r="CS43" s="198">
        <v>0</v>
      </c>
      <c r="CT43" s="198">
        <v>0</v>
      </c>
      <c r="CU43" s="198">
        <v>0</v>
      </c>
      <c r="CV43" s="198">
        <v>0</v>
      </c>
      <c r="CW43" s="198">
        <v>0</v>
      </c>
      <c r="CX43" s="198">
        <v>0</v>
      </c>
      <c r="CY43" s="198">
        <v>0</v>
      </c>
    </row>
    <row r="44" spans="1:103" s="198" customFormat="1" x14ac:dyDescent="0.2">
      <c r="A44" s="197" t="s">
        <v>635</v>
      </c>
      <c r="B44" s="198" t="s">
        <v>14</v>
      </c>
      <c r="C44" s="198">
        <v>42</v>
      </c>
      <c r="D44" s="198">
        <v>0</v>
      </c>
      <c r="E44" s="198">
        <v>12</v>
      </c>
      <c r="F44" s="198">
        <v>38</v>
      </c>
      <c r="G44" s="198">
        <v>65</v>
      </c>
      <c r="H44" s="198">
        <v>93</v>
      </c>
      <c r="I44" s="198">
        <v>124</v>
      </c>
      <c r="J44" s="198">
        <v>159</v>
      </c>
      <c r="K44" s="198">
        <v>189</v>
      </c>
      <c r="L44" s="198">
        <v>219</v>
      </c>
      <c r="M44" s="198">
        <v>250</v>
      </c>
      <c r="N44" s="198">
        <v>283</v>
      </c>
      <c r="O44" s="198">
        <v>316</v>
      </c>
      <c r="P44" s="198">
        <v>350</v>
      </c>
      <c r="Q44" s="198">
        <v>386</v>
      </c>
      <c r="R44" s="198">
        <v>422</v>
      </c>
      <c r="S44" s="198">
        <v>460</v>
      </c>
      <c r="T44" s="198">
        <v>499</v>
      </c>
      <c r="U44" s="198">
        <v>539</v>
      </c>
      <c r="V44" s="198">
        <v>553</v>
      </c>
      <c r="W44" s="198">
        <v>567</v>
      </c>
      <c r="X44" s="198">
        <v>580</v>
      </c>
      <c r="Y44" s="198">
        <v>594</v>
      </c>
      <c r="Z44" s="198">
        <v>608</v>
      </c>
      <c r="AA44" s="198">
        <v>622</v>
      </c>
      <c r="AB44" s="198">
        <v>636</v>
      </c>
      <c r="AC44" s="198">
        <v>650</v>
      </c>
      <c r="AD44" s="198">
        <v>664</v>
      </c>
      <c r="AE44" s="198">
        <v>678</v>
      </c>
      <c r="AF44" s="198">
        <v>691</v>
      </c>
      <c r="AG44" s="198">
        <v>705</v>
      </c>
      <c r="AH44" s="198">
        <v>718</v>
      </c>
      <c r="AI44" s="198">
        <v>730</v>
      </c>
      <c r="AJ44" s="198">
        <v>743</v>
      </c>
      <c r="AK44" s="198">
        <v>754</v>
      </c>
      <c r="AL44" s="198">
        <v>766</v>
      </c>
      <c r="AM44" s="198">
        <v>777</v>
      </c>
      <c r="AN44" s="198">
        <v>787</v>
      </c>
      <c r="AO44" s="198">
        <v>797</v>
      </c>
      <c r="AP44" s="198">
        <v>807</v>
      </c>
      <c r="AQ44" s="198">
        <v>816</v>
      </c>
      <c r="AR44" s="198">
        <v>825</v>
      </c>
      <c r="AS44" s="198">
        <v>834</v>
      </c>
      <c r="AT44" s="198">
        <v>842</v>
      </c>
      <c r="AU44" s="198">
        <v>851</v>
      </c>
      <c r="AV44" s="198">
        <v>859</v>
      </c>
      <c r="AW44" s="198">
        <v>867</v>
      </c>
      <c r="AX44" s="198">
        <v>876</v>
      </c>
      <c r="AY44" s="198">
        <v>883</v>
      </c>
      <c r="AZ44" s="198">
        <v>891</v>
      </c>
      <c r="BA44" s="198">
        <v>899</v>
      </c>
      <c r="BB44" s="198">
        <v>906</v>
      </c>
      <c r="BC44" s="198">
        <v>914</v>
      </c>
      <c r="BD44" s="198">
        <v>922</v>
      </c>
      <c r="BE44" s="198">
        <v>932</v>
      </c>
      <c r="BF44" s="198">
        <v>946</v>
      </c>
      <c r="BG44" s="198">
        <v>966</v>
      </c>
      <c r="BH44" s="198">
        <v>1000</v>
      </c>
      <c r="BI44" s="198">
        <v>0</v>
      </c>
      <c r="BJ44" s="198">
        <v>0</v>
      </c>
      <c r="BK44" s="198">
        <v>0</v>
      </c>
      <c r="BL44" s="198">
        <v>0</v>
      </c>
      <c r="BM44" s="198">
        <v>0</v>
      </c>
      <c r="BN44" s="198">
        <v>0</v>
      </c>
      <c r="BO44" s="198">
        <v>0</v>
      </c>
      <c r="BP44" s="198">
        <v>0</v>
      </c>
      <c r="BQ44" s="198">
        <v>0</v>
      </c>
      <c r="BR44" s="198">
        <v>0</v>
      </c>
      <c r="BS44" s="198">
        <v>0</v>
      </c>
      <c r="BT44" s="198">
        <v>0</v>
      </c>
      <c r="BU44" s="198">
        <v>0</v>
      </c>
      <c r="BV44" s="198">
        <v>0</v>
      </c>
      <c r="BW44" s="198">
        <v>0</v>
      </c>
      <c r="BX44" s="198">
        <v>0</v>
      </c>
      <c r="BY44" s="198">
        <v>0</v>
      </c>
      <c r="BZ44" s="198">
        <v>0</v>
      </c>
      <c r="CA44" s="198">
        <v>0</v>
      </c>
      <c r="CB44" s="198">
        <v>0</v>
      </c>
      <c r="CC44" s="198">
        <v>0</v>
      </c>
      <c r="CD44" s="198">
        <v>0</v>
      </c>
      <c r="CE44" s="198">
        <v>0</v>
      </c>
      <c r="CF44" s="198">
        <v>0</v>
      </c>
      <c r="CG44" s="198">
        <v>0</v>
      </c>
      <c r="CH44" s="198">
        <v>0</v>
      </c>
      <c r="CI44" s="198">
        <v>0</v>
      </c>
      <c r="CJ44" s="198">
        <v>0</v>
      </c>
      <c r="CK44" s="198">
        <v>0</v>
      </c>
      <c r="CL44" s="198">
        <v>0</v>
      </c>
      <c r="CM44" s="198">
        <v>0</v>
      </c>
      <c r="CN44" s="198">
        <v>0</v>
      </c>
      <c r="CO44" s="198">
        <v>0</v>
      </c>
      <c r="CP44" s="198">
        <v>0</v>
      </c>
      <c r="CQ44" s="198">
        <v>0</v>
      </c>
      <c r="CR44" s="198">
        <v>0</v>
      </c>
      <c r="CS44" s="198">
        <v>0</v>
      </c>
      <c r="CT44" s="198">
        <v>0</v>
      </c>
      <c r="CU44" s="198">
        <v>0</v>
      </c>
      <c r="CV44" s="198">
        <v>0</v>
      </c>
      <c r="CW44" s="198">
        <v>0</v>
      </c>
      <c r="CX44" s="198">
        <v>0</v>
      </c>
      <c r="CY44" s="198">
        <v>0</v>
      </c>
    </row>
    <row r="45" spans="1:103" s="198" customFormat="1" x14ac:dyDescent="0.2">
      <c r="A45" s="197" t="s">
        <v>635</v>
      </c>
      <c r="B45" s="198" t="s">
        <v>14</v>
      </c>
      <c r="C45" s="198">
        <v>43</v>
      </c>
      <c r="D45" s="198">
        <v>0</v>
      </c>
      <c r="E45" s="198">
        <v>13</v>
      </c>
      <c r="F45" s="198">
        <v>40</v>
      </c>
      <c r="G45" s="198">
        <v>70</v>
      </c>
      <c r="H45" s="198">
        <v>100</v>
      </c>
      <c r="I45" s="198">
        <v>134</v>
      </c>
      <c r="J45" s="198">
        <v>172</v>
      </c>
      <c r="K45" s="198">
        <v>204</v>
      </c>
      <c r="L45" s="198">
        <v>236</v>
      </c>
      <c r="M45" s="198">
        <v>270</v>
      </c>
      <c r="N45" s="198">
        <v>305</v>
      </c>
      <c r="O45" s="198">
        <v>341</v>
      </c>
      <c r="P45" s="198">
        <v>378</v>
      </c>
      <c r="Q45" s="198">
        <v>416</v>
      </c>
      <c r="R45" s="198">
        <v>456</v>
      </c>
      <c r="S45" s="198">
        <v>497</v>
      </c>
      <c r="T45" s="198">
        <v>539</v>
      </c>
      <c r="U45" s="198">
        <v>553</v>
      </c>
      <c r="V45" s="198">
        <v>567</v>
      </c>
      <c r="W45" s="198">
        <v>580</v>
      </c>
      <c r="X45" s="198">
        <v>594</v>
      </c>
      <c r="Y45" s="198">
        <v>608</v>
      </c>
      <c r="Z45" s="198">
        <v>622</v>
      </c>
      <c r="AA45" s="198">
        <v>636</v>
      </c>
      <c r="AB45" s="198">
        <v>650</v>
      </c>
      <c r="AC45" s="198">
        <v>664</v>
      </c>
      <c r="AD45" s="198">
        <v>678</v>
      </c>
      <c r="AE45" s="198">
        <v>691</v>
      </c>
      <c r="AF45" s="198">
        <v>705</v>
      </c>
      <c r="AG45" s="198">
        <v>718</v>
      </c>
      <c r="AH45" s="198">
        <v>730</v>
      </c>
      <c r="AI45" s="198">
        <v>743</v>
      </c>
      <c r="AJ45" s="198">
        <v>754</v>
      </c>
      <c r="AK45" s="198">
        <v>766</v>
      </c>
      <c r="AL45" s="198">
        <v>777</v>
      </c>
      <c r="AM45" s="198">
        <v>787</v>
      </c>
      <c r="AN45" s="198">
        <v>797</v>
      </c>
      <c r="AO45" s="198">
        <v>807</v>
      </c>
      <c r="AP45" s="198">
        <v>816</v>
      </c>
      <c r="AQ45" s="198">
        <v>825</v>
      </c>
      <c r="AR45" s="198">
        <v>834</v>
      </c>
      <c r="AS45" s="198">
        <v>842</v>
      </c>
      <c r="AT45" s="198">
        <v>851</v>
      </c>
      <c r="AU45" s="198">
        <v>859</v>
      </c>
      <c r="AV45" s="198">
        <v>867</v>
      </c>
      <c r="AW45" s="198">
        <v>876</v>
      </c>
      <c r="AX45" s="198">
        <v>883</v>
      </c>
      <c r="AY45" s="198">
        <v>891</v>
      </c>
      <c r="AZ45" s="198">
        <v>899</v>
      </c>
      <c r="BA45" s="198">
        <v>906</v>
      </c>
      <c r="BB45" s="198">
        <v>914</v>
      </c>
      <c r="BC45" s="198">
        <v>922</v>
      </c>
      <c r="BD45" s="198">
        <v>932</v>
      </c>
      <c r="BE45" s="198">
        <v>946</v>
      </c>
      <c r="BF45" s="198">
        <v>966</v>
      </c>
      <c r="BG45" s="198">
        <v>1000</v>
      </c>
      <c r="BH45" s="198">
        <v>0</v>
      </c>
      <c r="BI45" s="198">
        <v>0</v>
      </c>
      <c r="BJ45" s="198">
        <v>0</v>
      </c>
      <c r="BK45" s="198">
        <v>0</v>
      </c>
      <c r="BL45" s="198">
        <v>0</v>
      </c>
      <c r="BM45" s="198">
        <v>0</v>
      </c>
      <c r="BN45" s="198">
        <v>0</v>
      </c>
      <c r="BO45" s="198">
        <v>0</v>
      </c>
      <c r="BP45" s="198">
        <v>0</v>
      </c>
      <c r="BQ45" s="198">
        <v>0</v>
      </c>
      <c r="BR45" s="198">
        <v>0</v>
      </c>
      <c r="BS45" s="198">
        <v>0</v>
      </c>
      <c r="BT45" s="198">
        <v>0</v>
      </c>
      <c r="BU45" s="198">
        <v>0</v>
      </c>
      <c r="BV45" s="198">
        <v>0</v>
      </c>
      <c r="BW45" s="198">
        <v>0</v>
      </c>
      <c r="BX45" s="198">
        <v>0</v>
      </c>
      <c r="BY45" s="198">
        <v>0</v>
      </c>
      <c r="BZ45" s="198">
        <v>0</v>
      </c>
      <c r="CA45" s="198">
        <v>0</v>
      </c>
      <c r="CB45" s="198">
        <v>0</v>
      </c>
      <c r="CC45" s="198">
        <v>0</v>
      </c>
      <c r="CD45" s="198">
        <v>0</v>
      </c>
      <c r="CE45" s="198">
        <v>0</v>
      </c>
      <c r="CF45" s="198">
        <v>0</v>
      </c>
      <c r="CG45" s="198">
        <v>0</v>
      </c>
      <c r="CH45" s="198">
        <v>0</v>
      </c>
      <c r="CI45" s="198">
        <v>0</v>
      </c>
      <c r="CJ45" s="198">
        <v>0</v>
      </c>
      <c r="CK45" s="198">
        <v>0</v>
      </c>
      <c r="CL45" s="198">
        <v>0</v>
      </c>
      <c r="CM45" s="198">
        <v>0</v>
      </c>
      <c r="CN45" s="198">
        <v>0</v>
      </c>
      <c r="CO45" s="198">
        <v>0</v>
      </c>
      <c r="CP45" s="198">
        <v>0</v>
      </c>
      <c r="CQ45" s="198">
        <v>0</v>
      </c>
      <c r="CR45" s="198">
        <v>0</v>
      </c>
      <c r="CS45" s="198">
        <v>0</v>
      </c>
      <c r="CT45" s="198">
        <v>0</v>
      </c>
      <c r="CU45" s="198">
        <v>0</v>
      </c>
      <c r="CV45" s="198">
        <v>0</v>
      </c>
      <c r="CW45" s="198">
        <v>0</v>
      </c>
      <c r="CX45" s="198">
        <v>0</v>
      </c>
      <c r="CY45" s="198">
        <v>0</v>
      </c>
    </row>
    <row r="46" spans="1:103" s="198" customFormat="1" x14ac:dyDescent="0.2">
      <c r="A46" s="197" t="s">
        <v>635</v>
      </c>
      <c r="B46" s="198" t="s">
        <v>14</v>
      </c>
      <c r="C46" s="198">
        <v>44</v>
      </c>
      <c r="D46" s="198">
        <v>0</v>
      </c>
      <c r="E46" s="198">
        <v>14</v>
      </c>
      <c r="F46" s="198">
        <v>44</v>
      </c>
      <c r="G46" s="198">
        <v>75</v>
      </c>
      <c r="H46" s="198">
        <v>108</v>
      </c>
      <c r="I46" s="198">
        <v>145</v>
      </c>
      <c r="J46" s="198">
        <v>186</v>
      </c>
      <c r="K46" s="198">
        <v>220</v>
      </c>
      <c r="L46" s="198">
        <v>256</v>
      </c>
      <c r="M46" s="198">
        <v>292</v>
      </c>
      <c r="N46" s="198">
        <v>330</v>
      </c>
      <c r="O46" s="198">
        <v>369</v>
      </c>
      <c r="P46" s="198">
        <v>410</v>
      </c>
      <c r="Q46" s="198">
        <v>451</v>
      </c>
      <c r="R46" s="198">
        <v>494</v>
      </c>
      <c r="S46" s="198">
        <v>539</v>
      </c>
      <c r="T46" s="198">
        <v>553</v>
      </c>
      <c r="U46" s="198">
        <v>567</v>
      </c>
      <c r="V46" s="198">
        <v>580</v>
      </c>
      <c r="W46" s="198">
        <v>594</v>
      </c>
      <c r="X46" s="198">
        <v>608</v>
      </c>
      <c r="Y46" s="198">
        <v>622</v>
      </c>
      <c r="Z46" s="198">
        <v>636</v>
      </c>
      <c r="AA46" s="198">
        <v>650</v>
      </c>
      <c r="AB46" s="198">
        <v>664</v>
      </c>
      <c r="AC46" s="198">
        <v>678</v>
      </c>
      <c r="AD46" s="198">
        <v>691</v>
      </c>
      <c r="AE46" s="198">
        <v>705</v>
      </c>
      <c r="AF46" s="198">
        <v>718</v>
      </c>
      <c r="AG46" s="198">
        <v>730</v>
      </c>
      <c r="AH46" s="198">
        <v>743</v>
      </c>
      <c r="AI46" s="198">
        <v>754</v>
      </c>
      <c r="AJ46" s="198">
        <v>766</v>
      </c>
      <c r="AK46" s="198">
        <v>777</v>
      </c>
      <c r="AL46" s="198">
        <v>787</v>
      </c>
      <c r="AM46" s="198">
        <v>797</v>
      </c>
      <c r="AN46" s="198">
        <v>807</v>
      </c>
      <c r="AO46" s="198">
        <v>816</v>
      </c>
      <c r="AP46" s="198">
        <v>825</v>
      </c>
      <c r="AQ46" s="198">
        <v>834</v>
      </c>
      <c r="AR46" s="198">
        <v>842</v>
      </c>
      <c r="AS46" s="198">
        <v>851</v>
      </c>
      <c r="AT46" s="198">
        <v>859</v>
      </c>
      <c r="AU46" s="198">
        <v>867</v>
      </c>
      <c r="AV46" s="198">
        <v>876</v>
      </c>
      <c r="AW46" s="198">
        <v>883</v>
      </c>
      <c r="AX46" s="198">
        <v>891</v>
      </c>
      <c r="AY46" s="198">
        <v>899</v>
      </c>
      <c r="AZ46" s="198">
        <v>906</v>
      </c>
      <c r="BA46" s="198">
        <v>914</v>
      </c>
      <c r="BB46" s="198">
        <v>922</v>
      </c>
      <c r="BC46" s="198">
        <v>932</v>
      </c>
      <c r="BD46" s="198">
        <v>946</v>
      </c>
      <c r="BE46" s="198">
        <v>966</v>
      </c>
      <c r="BF46" s="198">
        <v>1000</v>
      </c>
      <c r="BG46" s="198">
        <v>0</v>
      </c>
      <c r="BH46" s="198">
        <v>0</v>
      </c>
      <c r="BI46" s="198">
        <v>0</v>
      </c>
      <c r="BJ46" s="198">
        <v>0</v>
      </c>
      <c r="BK46" s="198">
        <v>0</v>
      </c>
      <c r="BL46" s="198">
        <v>0</v>
      </c>
      <c r="BM46" s="198">
        <v>0</v>
      </c>
      <c r="BN46" s="198">
        <v>0</v>
      </c>
      <c r="BO46" s="198">
        <v>0</v>
      </c>
      <c r="BP46" s="198">
        <v>0</v>
      </c>
      <c r="BQ46" s="198">
        <v>0</v>
      </c>
      <c r="BR46" s="198">
        <v>0</v>
      </c>
      <c r="BS46" s="198">
        <v>0</v>
      </c>
      <c r="BT46" s="198">
        <v>0</v>
      </c>
      <c r="BU46" s="198">
        <v>0</v>
      </c>
      <c r="BV46" s="198">
        <v>0</v>
      </c>
      <c r="BW46" s="198">
        <v>0</v>
      </c>
      <c r="BX46" s="198">
        <v>0</v>
      </c>
      <c r="BY46" s="198">
        <v>0</v>
      </c>
      <c r="BZ46" s="198">
        <v>0</v>
      </c>
      <c r="CA46" s="198">
        <v>0</v>
      </c>
      <c r="CB46" s="198">
        <v>0</v>
      </c>
      <c r="CC46" s="198">
        <v>0</v>
      </c>
      <c r="CD46" s="198">
        <v>0</v>
      </c>
      <c r="CE46" s="198">
        <v>0</v>
      </c>
      <c r="CF46" s="198">
        <v>0</v>
      </c>
      <c r="CG46" s="198">
        <v>0</v>
      </c>
      <c r="CH46" s="198">
        <v>0</v>
      </c>
      <c r="CI46" s="198">
        <v>0</v>
      </c>
      <c r="CJ46" s="198">
        <v>0</v>
      </c>
      <c r="CK46" s="198">
        <v>0</v>
      </c>
      <c r="CL46" s="198">
        <v>0</v>
      </c>
      <c r="CM46" s="198">
        <v>0</v>
      </c>
      <c r="CN46" s="198">
        <v>0</v>
      </c>
      <c r="CO46" s="198">
        <v>0</v>
      </c>
      <c r="CP46" s="198">
        <v>0</v>
      </c>
      <c r="CQ46" s="198">
        <v>0</v>
      </c>
      <c r="CR46" s="198">
        <v>0</v>
      </c>
      <c r="CS46" s="198">
        <v>0</v>
      </c>
      <c r="CT46" s="198">
        <v>0</v>
      </c>
      <c r="CU46" s="198">
        <v>0</v>
      </c>
      <c r="CV46" s="198">
        <v>0</v>
      </c>
      <c r="CW46" s="198">
        <v>0</v>
      </c>
      <c r="CX46" s="198">
        <v>0</v>
      </c>
      <c r="CY46" s="198">
        <v>0</v>
      </c>
    </row>
    <row r="47" spans="1:103" s="198" customFormat="1" x14ac:dyDescent="0.2">
      <c r="A47" s="197" t="s">
        <v>635</v>
      </c>
      <c r="B47" s="198" t="s">
        <v>14</v>
      </c>
      <c r="C47" s="198">
        <v>45</v>
      </c>
      <c r="D47" s="198">
        <v>0</v>
      </c>
      <c r="E47" s="198">
        <v>16</v>
      </c>
      <c r="F47" s="198">
        <v>48</v>
      </c>
      <c r="G47" s="198">
        <v>82</v>
      </c>
      <c r="H47" s="198">
        <v>118</v>
      </c>
      <c r="I47" s="198">
        <v>157</v>
      </c>
      <c r="J47" s="198">
        <v>202</v>
      </c>
      <c r="K47" s="198">
        <v>240</v>
      </c>
      <c r="L47" s="198">
        <v>278</v>
      </c>
      <c r="M47" s="198">
        <v>318</v>
      </c>
      <c r="N47" s="198">
        <v>359</v>
      </c>
      <c r="O47" s="198">
        <v>402</v>
      </c>
      <c r="P47" s="198">
        <v>446</v>
      </c>
      <c r="Q47" s="198">
        <v>492</v>
      </c>
      <c r="R47" s="198">
        <v>539</v>
      </c>
      <c r="S47" s="198">
        <v>553</v>
      </c>
      <c r="T47" s="198">
        <v>567</v>
      </c>
      <c r="U47" s="198">
        <v>580</v>
      </c>
      <c r="V47" s="198">
        <v>594</v>
      </c>
      <c r="W47" s="198">
        <v>608</v>
      </c>
      <c r="X47" s="198">
        <v>622</v>
      </c>
      <c r="Y47" s="198">
        <v>636</v>
      </c>
      <c r="Z47" s="198">
        <v>650</v>
      </c>
      <c r="AA47" s="198">
        <v>664</v>
      </c>
      <c r="AB47" s="198">
        <v>678</v>
      </c>
      <c r="AC47" s="198">
        <v>691</v>
      </c>
      <c r="AD47" s="198">
        <v>705</v>
      </c>
      <c r="AE47" s="198">
        <v>718</v>
      </c>
      <c r="AF47" s="198">
        <v>730</v>
      </c>
      <c r="AG47" s="198">
        <v>743</v>
      </c>
      <c r="AH47" s="198">
        <v>754</v>
      </c>
      <c r="AI47" s="198">
        <v>766</v>
      </c>
      <c r="AJ47" s="198">
        <v>777</v>
      </c>
      <c r="AK47" s="198">
        <v>787</v>
      </c>
      <c r="AL47" s="198">
        <v>797</v>
      </c>
      <c r="AM47" s="198">
        <v>807</v>
      </c>
      <c r="AN47" s="198">
        <v>816</v>
      </c>
      <c r="AO47" s="198">
        <v>825</v>
      </c>
      <c r="AP47" s="198">
        <v>834</v>
      </c>
      <c r="AQ47" s="198">
        <v>842</v>
      </c>
      <c r="AR47" s="198">
        <v>851</v>
      </c>
      <c r="AS47" s="198">
        <v>859</v>
      </c>
      <c r="AT47" s="198">
        <v>867</v>
      </c>
      <c r="AU47" s="198">
        <v>876</v>
      </c>
      <c r="AV47" s="198">
        <v>883</v>
      </c>
      <c r="AW47" s="198">
        <v>891</v>
      </c>
      <c r="AX47" s="198">
        <v>899</v>
      </c>
      <c r="AY47" s="198">
        <v>906</v>
      </c>
      <c r="AZ47" s="198">
        <v>914</v>
      </c>
      <c r="BA47" s="198">
        <v>922</v>
      </c>
      <c r="BB47" s="198">
        <v>932</v>
      </c>
      <c r="BC47" s="198">
        <v>946</v>
      </c>
      <c r="BD47" s="198">
        <v>966</v>
      </c>
      <c r="BE47" s="198">
        <v>1000</v>
      </c>
      <c r="BF47" s="198">
        <v>0</v>
      </c>
      <c r="BG47" s="198">
        <v>0</v>
      </c>
      <c r="BH47" s="198">
        <v>0</v>
      </c>
      <c r="BI47" s="198">
        <v>0</v>
      </c>
      <c r="BJ47" s="198">
        <v>0</v>
      </c>
      <c r="BK47" s="198">
        <v>0</v>
      </c>
      <c r="BL47" s="198">
        <v>0</v>
      </c>
      <c r="BM47" s="198">
        <v>0</v>
      </c>
      <c r="BN47" s="198">
        <v>0</v>
      </c>
      <c r="BO47" s="198">
        <v>0</v>
      </c>
      <c r="BP47" s="198">
        <v>0</v>
      </c>
      <c r="BQ47" s="198">
        <v>0</v>
      </c>
      <c r="BR47" s="198">
        <v>0</v>
      </c>
      <c r="BS47" s="198">
        <v>0</v>
      </c>
      <c r="BT47" s="198">
        <v>0</v>
      </c>
      <c r="BU47" s="198">
        <v>0</v>
      </c>
      <c r="BV47" s="198">
        <v>0</v>
      </c>
      <c r="BW47" s="198">
        <v>0</v>
      </c>
      <c r="BX47" s="198">
        <v>0</v>
      </c>
      <c r="BY47" s="198">
        <v>0</v>
      </c>
      <c r="BZ47" s="198">
        <v>0</v>
      </c>
      <c r="CA47" s="198">
        <v>0</v>
      </c>
      <c r="CB47" s="198">
        <v>0</v>
      </c>
      <c r="CC47" s="198">
        <v>0</v>
      </c>
      <c r="CD47" s="198">
        <v>0</v>
      </c>
      <c r="CE47" s="198">
        <v>0</v>
      </c>
      <c r="CF47" s="198">
        <v>0</v>
      </c>
      <c r="CG47" s="198">
        <v>0</v>
      </c>
      <c r="CH47" s="198">
        <v>0</v>
      </c>
      <c r="CI47" s="198">
        <v>0</v>
      </c>
      <c r="CJ47" s="198">
        <v>0</v>
      </c>
      <c r="CK47" s="198">
        <v>0</v>
      </c>
      <c r="CL47" s="198">
        <v>0</v>
      </c>
      <c r="CM47" s="198">
        <v>0</v>
      </c>
      <c r="CN47" s="198">
        <v>0</v>
      </c>
      <c r="CO47" s="198">
        <v>0</v>
      </c>
      <c r="CP47" s="198">
        <v>0</v>
      </c>
      <c r="CQ47" s="198">
        <v>0</v>
      </c>
      <c r="CR47" s="198">
        <v>0</v>
      </c>
      <c r="CS47" s="198">
        <v>0</v>
      </c>
      <c r="CT47" s="198">
        <v>0</v>
      </c>
      <c r="CU47" s="198">
        <v>0</v>
      </c>
      <c r="CV47" s="198">
        <v>0</v>
      </c>
      <c r="CW47" s="198">
        <v>0</v>
      </c>
      <c r="CX47" s="198">
        <v>0</v>
      </c>
      <c r="CY47" s="198">
        <v>0</v>
      </c>
    </row>
    <row r="48" spans="1:103" s="198" customFormat="1" x14ac:dyDescent="0.2">
      <c r="A48" s="197" t="s">
        <v>635</v>
      </c>
      <c r="B48" s="198" t="s">
        <v>14</v>
      </c>
      <c r="C48" s="198">
        <v>46</v>
      </c>
      <c r="D48" s="198">
        <v>0</v>
      </c>
      <c r="E48" s="198">
        <v>17</v>
      </c>
      <c r="F48" s="198">
        <v>55</v>
      </c>
      <c r="G48" s="198">
        <v>95</v>
      </c>
      <c r="H48" s="198">
        <v>143</v>
      </c>
      <c r="I48" s="198">
        <v>181</v>
      </c>
      <c r="J48" s="198">
        <v>221</v>
      </c>
      <c r="K48" s="198">
        <v>262</v>
      </c>
      <c r="L48" s="198">
        <v>304</v>
      </c>
      <c r="M48" s="198">
        <v>348</v>
      </c>
      <c r="N48" s="198">
        <v>393</v>
      </c>
      <c r="O48" s="198">
        <v>440</v>
      </c>
      <c r="P48" s="198">
        <v>489</v>
      </c>
      <c r="Q48" s="198">
        <v>539</v>
      </c>
      <c r="R48" s="198">
        <v>553</v>
      </c>
      <c r="S48" s="198">
        <v>567</v>
      </c>
      <c r="T48" s="198">
        <v>580</v>
      </c>
      <c r="U48" s="198">
        <v>594</v>
      </c>
      <c r="V48" s="198">
        <v>608</v>
      </c>
      <c r="W48" s="198">
        <v>622</v>
      </c>
      <c r="X48" s="198">
        <v>636</v>
      </c>
      <c r="Y48" s="198">
        <v>650</v>
      </c>
      <c r="Z48" s="198">
        <v>664</v>
      </c>
      <c r="AA48" s="198">
        <v>678</v>
      </c>
      <c r="AB48" s="198">
        <v>691</v>
      </c>
      <c r="AC48" s="198">
        <v>705</v>
      </c>
      <c r="AD48" s="198">
        <v>718</v>
      </c>
      <c r="AE48" s="198">
        <v>730</v>
      </c>
      <c r="AF48" s="198">
        <v>743</v>
      </c>
      <c r="AG48" s="198">
        <v>754</v>
      </c>
      <c r="AH48" s="198">
        <v>766</v>
      </c>
      <c r="AI48" s="198">
        <v>777</v>
      </c>
      <c r="AJ48" s="198">
        <v>787</v>
      </c>
      <c r="AK48" s="198">
        <v>797</v>
      </c>
      <c r="AL48" s="198">
        <v>807</v>
      </c>
      <c r="AM48" s="198">
        <v>816</v>
      </c>
      <c r="AN48" s="198">
        <v>825</v>
      </c>
      <c r="AO48" s="198">
        <v>834</v>
      </c>
      <c r="AP48" s="198">
        <v>842</v>
      </c>
      <c r="AQ48" s="198">
        <v>851</v>
      </c>
      <c r="AR48" s="198">
        <v>859</v>
      </c>
      <c r="AS48" s="198">
        <v>867</v>
      </c>
      <c r="AT48" s="198">
        <v>876</v>
      </c>
      <c r="AU48" s="198">
        <v>883</v>
      </c>
      <c r="AV48" s="198">
        <v>891</v>
      </c>
      <c r="AW48" s="198">
        <v>899</v>
      </c>
      <c r="AX48" s="198">
        <v>906</v>
      </c>
      <c r="AY48" s="198">
        <v>914</v>
      </c>
      <c r="AZ48" s="198">
        <v>922</v>
      </c>
      <c r="BA48" s="198">
        <v>932</v>
      </c>
      <c r="BB48" s="198">
        <v>946</v>
      </c>
      <c r="BC48" s="198">
        <v>966</v>
      </c>
      <c r="BD48" s="198">
        <v>1000</v>
      </c>
      <c r="BE48" s="198">
        <v>0</v>
      </c>
      <c r="BF48" s="198">
        <v>0</v>
      </c>
      <c r="BG48" s="198">
        <v>0</v>
      </c>
      <c r="BH48" s="198">
        <v>0</v>
      </c>
      <c r="BI48" s="198">
        <v>0</v>
      </c>
      <c r="BJ48" s="198">
        <v>0</v>
      </c>
      <c r="BK48" s="198">
        <v>0</v>
      </c>
      <c r="BL48" s="198">
        <v>0</v>
      </c>
      <c r="BM48" s="198">
        <v>0</v>
      </c>
      <c r="BN48" s="198">
        <v>0</v>
      </c>
      <c r="BO48" s="198">
        <v>0</v>
      </c>
      <c r="BP48" s="198">
        <v>0</v>
      </c>
      <c r="BQ48" s="198">
        <v>0</v>
      </c>
      <c r="BR48" s="198">
        <v>0</v>
      </c>
      <c r="BS48" s="198">
        <v>0</v>
      </c>
      <c r="BT48" s="198">
        <v>0</v>
      </c>
      <c r="BU48" s="198">
        <v>0</v>
      </c>
      <c r="BV48" s="198">
        <v>0</v>
      </c>
      <c r="BW48" s="198">
        <v>0</v>
      </c>
      <c r="BX48" s="198">
        <v>0</v>
      </c>
      <c r="BY48" s="198">
        <v>0</v>
      </c>
      <c r="BZ48" s="198">
        <v>0</v>
      </c>
      <c r="CA48" s="198">
        <v>0</v>
      </c>
      <c r="CB48" s="198">
        <v>0</v>
      </c>
      <c r="CC48" s="198">
        <v>0</v>
      </c>
      <c r="CD48" s="198">
        <v>0</v>
      </c>
      <c r="CE48" s="198">
        <v>0</v>
      </c>
      <c r="CF48" s="198">
        <v>0</v>
      </c>
      <c r="CG48" s="198">
        <v>0</v>
      </c>
      <c r="CH48" s="198">
        <v>0</v>
      </c>
      <c r="CI48" s="198">
        <v>0</v>
      </c>
      <c r="CJ48" s="198">
        <v>0</v>
      </c>
      <c r="CK48" s="198">
        <v>0</v>
      </c>
      <c r="CL48" s="198">
        <v>0</v>
      </c>
      <c r="CM48" s="198">
        <v>0</v>
      </c>
      <c r="CN48" s="198">
        <v>0</v>
      </c>
      <c r="CO48" s="198">
        <v>0</v>
      </c>
      <c r="CP48" s="198">
        <v>0</v>
      </c>
      <c r="CQ48" s="198">
        <v>0</v>
      </c>
      <c r="CR48" s="198">
        <v>0</v>
      </c>
      <c r="CS48" s="198">
        <v>0</v>
      </c>
      <c r="CT48" s="198">
        <v>0</v>
      </c>
      <c r="CU48" s="198">
        <v>0</v>
      </c>
      <c r="CV48" s="198">
        <v>0</v>
      </c>
      <c r="CW48" s="198">
        <v>0</v>
      </c>
      <c r="CX48" s="198">
        <v>0</v>
      </c>
      <c r="CY48" s="198">
        <v>0</v>
      </c>
    </row>
    <row r="49" spans="1:103" s="198" customFormat="1" x14ac:dyDescent="0.2">
      <c r="A49" s="197" t="s">
        <v>635</v>
      </c>
      <c r="B49" s="198" t="s">
        <v>14</v>
      </c>
      <c r="C49" s="198">
        <v>47</v>
      </c>
      <c r="D49" s="198">
        <v>0</v>
      </c>
      <c r="E49" s="198">
        <v>19</v>
      </c>
      <c r="F49" s="198">
        <v>61</v>
      </c>
      <c r="G49" s="198">
        <v>104</v>
      </c>
      <c r="H49" s="198">
        <v>157</v>
      </c>
      <c r="I49" s="198">
        <v>199</v>
      </c>
      <c r="J49" s="198">
        <v>243</v>
      </c>
      <c r="K49" s="198">
        <v>288</v>
      </c>
      <c r="L49" s="198">
        <v>335</v>
      </c>
      <c r="M49" s="198">
        <v>383</v>
      </c>
      <c r="N49" s="198">
        <v>433</v>
      </c>
      <c r="O49" s="198">
        <v>485</v>
      </c>
      <c r="P49" s="198">
        <v>539</v>
      </c>
      <c r="Q49" s="198">
        <v>553</v>
      </c>
      <c r="R49" s="198">
        <v>567</v>
      </c>
      <c r="S49" s="198">
        <v>580</v>
      </c>
      <c r="T49" s="198">
        <v>594</v>
      </c>
      <c r="U49" s="198">
        <v>608</v>
      </c>
      <c r="V49" s="198">
        <v>622</v>
      </c>
      <c r="W49" s="198">
        <v>636</v>
      </c>
      <c r="X49" s="198">
        <v>650</v>
      </c>
      <c r="Y49" s="198">
        <v>664</v>
      </c>
      <c r="Z49" s="198">
        <v>678</v>
      </c>
      <c r="AA49" s="198">
        <v>691</v>
      </c>
      <c r="AB49" s="198">
        <v>705</v>
      </c>
      <c r="AC49" s="198">
        <v>718</v>
      </c>
      <c r="AD49" s="198">
        <v>730</v>
      </c>
      <c r="AE49" s="198">
        <v>743</v>
      </c>
      <c r="AF49" s="198">
        <v>754</v>
      </c>
      <c r="AG49" s="198">
        <v>766</v>
      </c>
      <c r="AH49" s="198">
        <v>777</v>
      </c>
      <c r="AI49" s="198">
        <v>787</v>
      </c>
      <c r="AJ49" s="198">
        <v>797</v>
      </c>
      <c r="AK49" s="198">
        <v>807</v>
      </c>
      <c r="AL49" s="198">
        <v>816</v>
      </c>
      <c r="AM49" s="198">
        <v>825</v>
      </c>
      <c r="AN49" s="198">
        <v>834</v>
      </c>
      <c r="AO49" s="198">
        <v>842</v>
      </c>
      <c r="AP49" s="198">
        <v>851</v>
      </c>
      <c r="AQ49" s="198">
        <v>859</v>
      </c>
      <c r="AR49" s="198">
        <v>867</v>
      </c>
      <c r="AS49" s="198">
        <v>876</v>
      </c>
      <c r="AT49" s="198">
        <v>883</v>
      </c>
      <c r="AU49" s="198">
        <v>891</v>
      </c>
      <c r="AV49" s="198">
        <v>899</v>
      </c>
      <c r="AW49" s="198">
        <v>906</v>
      </c>
      <c r="AX49" s="198">
        <v>914</v>
      </c>
      <c r="AY49" s="198">
        <v>922</v>
      </c>
      <c r="AZ49" s="198">
        <v>932</v>
      </c>
      <c r="BA49" s="198">
        <v>946</v>
      </c>
      <c r="BB49" s="198">
        <v>966</v>
      </c>
      <c r="BC49" s="198">
        <v>1000</v>
      </c>
      <c r="BD49" s="198">
        <v>0</v>
      </c>
      <c r="BE49" s="198">
        <v>0</v>
      </c>
      <c r="BF49" s="198">
        <v>0</v>
      </c>
      <c r="BG49" s="198">
        <v>0</v>
      </c>
      <c r="BH49" s="198">
        <v>0</v>
      </c>
      <c r="BI49" s="198">
        <v>0</v>
      </c>
      <c r="BJ49" s="198">
        <v>0</v>
      </c>
      <c r="BK49" s="198">
        <v>0</v>
      </c>
      <c r="BL49" s="198">
        <v>0</v>
      </c>
      <c r="BM49" s="198">
        <v>0</v>
      </c>
      <c r="BN49" s="198">
        <v>0</v>
      </c>
      <c r="BO49" s="198">
        <v>0</v>
      </c>
      <c r="BP49" s="198">
        <v>0</v>
      </c>
      <c r="BQ49" s="198">
        <v>0</v>
      </c>
      <c r="BR49" s="198">
        <v>0</v>
      </c>
      <c r="BS49" s="198">
        <v>0</v>
      </c>
      <c r="BT49" s="198">
        <v>0</v>
      </c>
      <c r="BU49" s="198">
        <v>0</v>
      </c>
      <c r="BV49" s="198">
        <v>0</v>
      </c>
      <c r="BW49" s="198">
        <v>0</v>
      </c>
      <c r="BX49" s="198">
        <v>0</v>
      </c>
      <c r="BY49" s="198">
        <v>0</v>
      </c>
      <c r="BZ49" s="198">
        <v>0</v>
      </c>
      <c r="CA49" s="198">
        <v>0</v>
      </c>
      <c r="CB49" s="198">
        <v>0</v>
      </c>
      <c r="CC49" s="198">
        <v>0</v>
      </c>
      <c r="CD49" s="198">
        <v>0</v>
      </c>
      <c r="CE49" s="198">
        <v>0</v>
      </c>
      <c r="CF49" s="198">
        <v>0</v>
      </c>
      <c r="CG49" s="198">
        <v>0</v>
      </c>
      <c r="CH49" s="198">
        <v>0</v>
      </c>
      <c r="CI49" s="198">
        <v>0</v>
      </c>
      <c r="CJ49" s="198">
        <v>0</v>
      </c>
      <c r="CK49" s="198">
        <v>0</v>
      </c>
      <c r="CL49" s="198">
        <v>0</v>
      </c>
      <c r="CM49" s="198">
        <v>0</v>
      </c>
      <c r="CN49" s="198">
        <v>0</v>
      </c>
      <c r="CO49" s="198">
        <v>0</v>
      </c>
      <c r="CP49" s="198">
        <v>0</v>
      </c>
      <c r="CQ49" s="198">
        <v>0</v>
      </c>
      <c r="CR49" s="198">
        <v>0</v>
      </c>
      <c r="CS49" s="198">
        <v>0</v>
      </c>
      <c r="CT49" s="198">
        <v>0</v>
      </c>
      <c r="CU49" s="198">
        <v>0</v>
      </c>
      <c r="CV49" s="198">
        <v>0</v>
      </c>
      <c r="CW49" s="198">
        <v>0</v>
      </c>
      <c r="CX49" s="198">
        <v>0</v>
      </c>
      <c r="CY49" s="198">
        <v>0</v>
      </c>
    </row>
    <row r="50" spans="1:103" s="198" customFormat="1" x14ac:dyDescent="0.2">
      <c r="A50" s="197" t="s">
        <v>635</v>
      </c>
      <c r="B50" s="198" t="s">
        <v>14</v>
      </c>
      <c r="C50" s="198">
        <v>48</v>
      </c>
      <c r="D50" s="198">
        <v>0</v>
      </c>
      <c r="E50" s="198">
        <v>21</v>
      </c>
      <c r="F50" s="198">
        <v>67</v>
      </c>
      <c r="G50" s="198">
        <v>115</v>
      </c>
      <c r="H50" s="198">
        <v>174</v>
      </c>
      <c r="I50" s="198">
        <v>221</v>
      </c>
      <c r="J50" s="198">
        <v>269</v>
      </c>
      <c r="K50" s="198">
        <v>319</v>
      </c>
      <c r="L50" s="198">
        <v>371</v>
      </c>
      <c r="M50" s="198">
        <v>425</v>
      </c>
      <c r="N50" s="198">
        <v>481</v>
      </c>
      <c r="O50" s="198">
        <v>539</v>
      </c>
      <c r="P50" s="198">
        <v>553</v>
      </c>
      <c r="Q50" s="198">
        <v>567</v>
      </c>
      <c r="R50" s="198">
        <v>580</v>
      </c>
      <c r="S50" s="198">
        <v>594</v>
      </c>
      <c r="T50" s="198">
        <v>608</v>
      </c>
      <c r="U50" s="198">
        <v>622</v>
      </c>
      <c r="V50" s="198">
        <v>636</v>
      </c>
      <c r="W50" s="198">
        <v>650</v>
      </c>
      <c r="X50" s="198">
        <v>664</v>
      </c>
      <c r="Y50" s="198">
        <v>678</v>
      </c>
      <c r="Z50" s="198">
        <v>691</v>
      </c>
      <c r="AA50" s="198">
        <v>705</v>
      </c>
      <c r="AB50" s="198">
        <v>718</v>
      </c>
      <c r="AC50" s="198">
        <v>730</v>
      </c>
      <c r="AD50" s="198">
        <v>743</v>
      </c>
      <c r="AE50" s="198">
        <v>754</v>
      </c>
      <c r="AF50" s="198">
        <v>766</v>
      </c>
      <c r="AG50" s="198">
        <v>777</v>
      </c>
      <c r="AH50" s="198">
        <v>787</v>
      </c>
      <c r="AI50" s="198">
        <v>797</v>
      </c>
      <c r="AJ50" s="198">
        <v>807</v>
      </c>
      <c r="AK50" s="198">
        <v>816</v>
      </c>
      <c r="AL50" s="198">
        <v>825</v>
      </c>
      <c r="AM50" s="198">
        <v>834</v>
      </c>
      <c r="AN50" s="198">
        <v>842</v>
      </c>
      <c r="AO50" s="198">
        <v>851</v>
      </c>
      <c r="AP50" s="198">
        <v>859</v>
      </c>
      <c r="AQ50" s="198">
        <v>867</v>
      </c>
      <c r="AR50" s="198">
        <v>876</v>
      </c>
      <c r="AS50" s="198">
        <v>883</v>
      </c>
      <c r="AT50" s="198">
        <v>891</v>
      </c>
      <c r="AU50" s="198">
        <v>899</v>
      </c>
      <c r="AV50" s="198">
        <v>906</v>
      </c>
      <c r="AW50" s="198">
        <v>914</v>
      </c>
      <c r="AX50" s="198">
        <v>922</v>
      </c>
      <c r="AY50" s="198">
        <v>932</v>
      </c>
      <c r="AZ50" s="198">
        <v>946</v>
      </c>
      <c r="BA50" s="198">
        <v>966</v>
      </c>
      <c r="BB50" s="198">
        <v>1000</v>
      </c>
      <c r="BC50" s="198">
        <v>0</v>
      </c>
      <c r="BD50" s="198">
        <v>0</v>
      </c>
      <c r="BE50" s="198">
        <v>0</v>
      </c>
      <c r="BF50" s="198">
        <v>0</v>
      </c>
      <c r="BG50" s="198">
        <v>0</v>
      </c>
      <c r="BH50" s="198">
        <v>0</v>
      </c>
      <c r="BI50" s="198">
        <v>0</v>
      </c>
      <c r="BJ50" s="198">
        <v>0</v>
      </c>
      <c r="BK50" s="198">
        <v>0</v>
      </c>
      <c r="BL50" s="198">
        <v>0</v>
      </c>
      <c r="BM50" s="198">
        <v>0</v>
      </c>
      <c r="BN50" s="198">
        <v>0</v>
      </c>
      <c r="BO50" s="198">
        <v>0</v>
      </c>
      <c r="BP50" s="198">
        <v>0</v>
      </c>
      <c r="BQ50" s="198">
        <v>0</v>
      </c>
      <c r="BR50" s="198">
        <v>0</v>
      </c>
      <c r="BS50" s="198">
        <v>0</v>
      </c>
      <c r="BT50" s="198">
        <v>0</v>
      </c>
      <c r="BU50" s="198">
        <v>0</v>
      </c>
      <c r="BV50" s="198">
        <v>0</v>
      </c>
      <c r="BW50" s="198">
        <v>0</v>
      </c>
      <c r="BX50" s="198">
        <v>0</v>
      </c>
      <c r="BY50" s="198">
        <v>0</v>
      </c>
      <c r="BZ50" s="198">
        <v>0</v>
      </c>
      <c r="CA50" s="198">
        <v>0</v>
      </c>
      <c r="CB50" s="198">
        <v>0</v>
      </c>
      <c r="CC50" s="198">
        <v>0</v>
      </c>
      <c r="CD50" s="198">
        <v>0</v>
      </c>
      <c r="CE50" s="198">
        <v>0</v>
      </c>
      <c r="CF50" s="198">
        <v>0</v>
      </c>
      <c r="CG50" s="198">
        <v>0</v>
      </c>
      <c r="CH50" s="198">
        <v>0</v>
      </c>
      <c r="CI50" s="198">
        <v>0</v>
      </c>
      <c r="CJ50" s="198">
        <v>0</v>
      </c>
      <c r="CK50" s="198">
        <v>0</v>
      </c>
      <c r="CL50" s="198">
        <v>0</v>
      </c>
      <c r="CM50" s="198">
        <v>0</v>
      </c>
      <c r="CN50" s="198">
        <v>0</v>
      </c>
      <c r="CO50" s="198">
        <v>0</v>
      </c>
      <c r="CP50" s="198">
        <v>0</v>
      </c>
      <c r="CQ50" s="198">
        <v>0</v>
      </c>
      <c r="CR50" s="198">
        <v>0</v>
      </c>
      <c r="CS50" s="198">
        <v>0</v>
      </c>
      <c r="CT50" s="198">
        <v>0</v>
      </c>
      <c r="CU50" s="198">
        <v>0</v>
      </c>
      <c r="CV50" s="198">
        <v>0</v>
      </c>
      <c r="CW50" s="198">
        <v>0</v>
      </c>
      <c r="CX50" s="198">
        <v>0</v>
      </c>
      <c r="CY50" s="198">
        <v>0</v>
      </c>
    </row>
    <row r="51" spans="1:103" s="198" customFormat="1" x14ac:dyDescent="0.2">
      <c r="A51" s="197" t="s">
        <v>635</v>
      </c>
      <c r="B51" s="198" t="s">
        <v>14</v>
      </c>
      <c r="C51" s="198">
        <v>49</v>
      </c>
      <c r="D51" s="198">
        <v>0</v>
      </c>
      <c r="E51" s="198">
        <v>23</v>
      </c>
      <c r="F51" s="198">
        <v>75</v>
      </c>
      <c r="G51" s="198">
        <v>129</v>
      </c>
      <c r="H51" s="198">
        <v>194</v>
      </c>
      <c r="I51" s="198">
        <v>246</v>
      </c>
      <c r="J51" s="198">
        <v>301</v>
      </c>
      <c r="K51" s="198">
        <v>357</v>
      </c>
      <c r="L51" s="198">
        <v>416</v>
      </c>
      <c r="M51" s="198">
        <v>476</v>
      </c>
      <c r="N51" s="198">
        <v>539</v>
      </c>
      <c r="O51" s="198">
        <v>553</v>
      </c>
      <c r="P51" s="198">
        <v>567</v>
      </c>
      <c r="Q51" s="198">
        <v>580</v>
      </c>
      <c r="R51" s="198">
        <v>594</v>
      </c>
      <c r="S51" s="198">
        <v>608</v>
      </c>
      <c r="T51" s="198">
        <v>622</v>
      </c>
      <c r="U51" s="198">
        <v>636</v>
      </c>
      <c r="V51" s="198">
        <v>650</v>
      </c>
      <c r="W51" s="198">
        <v>664</v>
      </c>
      <c r="X51" s="198">
        <v>678</v>
      </c>
      <c r="Y51" s="198">
        <v>691</v>
      </c>
      <c r="Z51" s="198">
        <v>705</v>
      </c>
      <c r="AA51" s="198">
        <v>718</v>
      </c>
      <c r="AB51" s="198">
        <v>730</v>
      </c>
      <c r="AC51" s="198">
        <v>743</v>
      </c>
      <c r="AD51" s="198">
        <v>754</v>
      </c>
      <c r="AE51" s="198">
        <v>766</v>
      </c>
      <c r="AF51" s="198">
        <v>777</v>
      </c>
      <c r="AG51" s="198">
        <v>787</v>
      </c>
      <c r="AH51" s="198">
        <v>797</v>
      </c>
      <c r="AI51" s="198">
        <v>807</v>
      </c>
      <c r="AJ51" s="198">
        <v>816</v>
      </c>
      <c r="AK51" s="198">
        <v>825</v>
      </c>
      <c r="AL51" s="198">
        <v>834</v>
      </c>
      <c r="AM51" s="198">
        <v>842</v>
      </c>
      <c r="AN51" s="198">
        <v>851</v>
      </c>
      <c r="AO51" s="198">
        <v>859</v>
      </c>
      <c r="AP51" s="198">
        <v>867</v>
      </c>
      <c r="AQ51" s="198">
        <v>876</v>
      </c>
      <c r="AR51" s="198">
        <v>883</v>
      </c>
      <c r="AS51" s="198">
        <v>891</v>
      </c>
      <c r="AT51" s="198">
        <v>899</v>
      </c>
      <c r="AU51" s="198">
        <v>906</v>
      </c>
      <c r="AV51" s="198">
        <v>914</v>
      </c>
      <c r="AW51" s="198">
        <v>922</v>
      </c>
      <c r="AX51" s="198">
        <v>932</v>
      </c>
      <c r="AY51" s="198">
        <v>946</v>
      </c>
      <c r="AZ51" s="198">
        <v>966</v>
      </c>
      <c r="BA51" s="198">
        <v>1000</v>
      </c>
      <c r="BB51" s="198">
        <v>0</v>
      </c>
      <c r="BC51" s="198">
        <v>0</v>
      </c>
      <c r="BD51" s="198">
        <v>0</v>
      </c>
      <c r="BE51" s="198">
        <v>0</v>
      </c>
      <c r="BF51" s="198">
        <v>0</v>
      </c>
      <c r="BG51" s="198">
        <v>0</v>
      </c>
      <c r="BH51" s="198">
        <v>0</v>
      </c>
      <c r="BI51" s="198">
        <v>0</v>
      </c>
      <c r="BJ51" s="198">
        <v>0</v>
      </c>
      <c r="BK51" s="198">
        <v>0</v>
      </c>
      <c r="BL51" s="198">
        <v>0</v>
      </c>
      <c r="BM51" s="198">
        <v>0</v>
      </c>
      <c r="BN51" s="198">
        <v>0</v>
      </c>
      <c r="BO51" s="198">
        <v>0</v>
      </c>
      <c r="BP51" s="198">
        <v>0</v>
      </c>
      <c r="BQ51" s="198">
        <v>0</v>
      </c>
      <c r="BR51" s="198">
        <v>0</v>
      </c>
      <c r="BS51" s="198">
        <v>0</v>
      </c>
      <c r="BT51" s="198">
        <v>0</v>
      </c>
      <c r="BU51" s="198">
        <v>0</v>
      </c>
      <c r="BV51" s="198">
        <v>0</v>
      </c>
      <c r="BW51" s="198">
        <v>0</v>
      </c>
      <c r="BX51" s="198">
        <v>0</v>
      </c>
      <c r="BY51" s="198">
        <v>0</v>
      </c>
      <c r="BZ51" s="198">
        <v>0</v>
      </c>
      <c r="CA51" s="198">
        <v>0</v>
      </c>
      <c r="CB51" s="198">
        <v>0</v>
      </c>
      <c r="CC51" s="198">
        <v>0</v>
      </c>
      <c r="CD51" s="198">
        <v>0</v>
      </c>
      <c r="CE51" s="198">
        <v>0</v>
      </c>
      <c r="CF51" s="198">
        <v>0</v>
      </c>
      <c r="CG51" s="198">
        <v>0</v>
      </c>
      <c r="CH51" s="198">
        <v>0</v>
      </c>
      <c r="CI51" s="198">
        <v>0</v>
      </c>
      <c r="CJ51" s="198">
        <v>0</v>
      </c>
      <c r="CK51" s="198">
        <v>0</v>
      </c>
      <c r="CL51" s="198">
        <v>0</v>
      </c>
      <c r="CM51" s="198">
        <v>0</v>
      </c>
      <c r="CN51" s="198">
        <v>0</v>
      </c>
      <c r="CO51" s="198">
        <v>0</v>
      </c>
      <c r="CP51" s="198">
        <v>0</v>
      </c>
      <c r="CQ51" s="198">
        <v>0</v>
      </c>
      <c r="CR51" s="198">
        <v>0</v>
      </c>
      <c r="CS51" s="198">
        <v>0</v>
      </c>
      <c r="CT51" s="198">
        <v>0</v>
      </c>
      <c r="CU51" s="198">
        <v>0</v>
      </c>
      <c r="CV51" s="198">
        <v>0</v>
      </c>
      <c r="CW51" s="198">
        <v>0</v>
      </c>
      <c r="CX51" s="198">
        <v>0</v>
      </c>
      <c r="CY51" s="198">
        <v>0</v>
      </c>
    </row>
    <row r="52" spans="1:103" s="198" customFormat="1" x14ac:dyDescent="0.2">
      <c r="A52" s="197" t="s">
        <v>635</v>
      </c>
      <c r="B52" s="198" t="s">
        <v>14</v>
      </c>
      <c r="C52" s="198">
        <v>50</v>
      </c>
      <c r="D52" s="198">
        <v>0</v>
      </c>
      <c r="E52" s="198">
        <v>26</v>
      </c>
      <c r="F52" s="198">
        <v>85</v>
      </c>
      <c r="G52" s="198">
        <v>145</v>
      </c>
      <c r="H52" s="198">
        <v>219</v>
      </c>
      <c r="I52" s="198">
        <v>278</v>
      </c>
      <c r="J52" s="198">
        <v>340</v>
      </c>
      <c r="K52" s="198">
        <v>404</v>
      </c>
      <c r="L52" s="198">
        <v>470</v>
      </c>
      <c r="M52" s="198">
        <v>539</v>
      </c>
      <c r="N52" s="198">
        <v>553</v>
      </c>
      <c r="O52" s="198">
        <v>567</v>
      </c>
      <c r="P52" s="198">
        <v>580</v>
      </c>
      <c r="Q52" s="198">
        <v>594</v>
      </c>
      <c r="R52" s="198">
        <v>608</v>
      </c>
      <c r="S52" s="198">
        <v>622</v>
      </c>
      <c r="T52" s="198">
        <v>636</v>
      </c>
      <c r="U52" s="198">
        <v>650</v>
      </c>
      <c r="V52" s="198">
        <v>664</v>
      </c>
      <c r="W52" s="198">
        <v>678</v>
      </c>
      <c r="X52" s="198">
        <v>691</v>
      </c>
      <c r="Y52" s="198">
        <v>705</v>
      </c>
      <c r="Z52" s="198">
        <v>718</v>
      </c>
      <c r="AA52" s="198">
        <v>730</v>
      </c>
      <c r="AB52" s="198">
        <v>743</v>
      </c>
      <c r="AC52" s="198">
        <v>754</v>
      </c>
      <c r="AD52" s="198">
        <v>766</v>
      </c>
      <c r="AE52" s="198">
        <v>777</v>
      </c>
      <c r="AF52" s="198">
        <v>787</v>
      </c>
      <c r="AG52" s="198">
        <v>797</v>
      </c>
      <c r="AH52" s="198">
        <v>807</v>
      </c>
      <c r="AI52" s="198">
        <v>816</v>
      </c>
      <c r="AJ52" s="198">
        <v>825</v>
      </c>
      <c r="AK52" s="198">
        <v>834</v>
      </c>
      <c r="AL52" s="198">
        <v>842</v>
      </c>
      <c r="AM52" s="198">
        <v>851</v>
      </c>
      <c r="AN52" s="198">
        <v>859</v>
      </c>
      <c r="AO52" s="198">
        <v>867</v>
      </c>
      <c r="AP52" s="198">
        <v>876</v>
      </c>
      <c r="AQ52" s="198">
        <v>883</v>
      </c>
      <c r="AR52" s="198">
        <v>891</v>
      </c>
      <c r="AS52" s="198">
        <v>899</v>
      </c>
      <c r="AT52" s="198">
        <v>906</v>
      </c>
      <c r="AU52" s="198">
        <v>914</v>
      </c>
      <c r="AV52" s="198">
        <v>922</v>
      </c>
      <c r="AW52" s="198">
        <v>932</v>
      </c>
      <c r="AX52" s="198">
        <v>946</v>
      </c>
      <c r="AY52" s="198">
        <v>966</v>
      </c>
      <c r="AZ52" s="198">
        <v>1000</v>
      </c>
      <c r="BA52" s="198">
        <v>0</v>
      </c>
      <c r="BB52" s="198">
        <v>0</v>
      </c>
      <c r="BC52" s="198">
        <v>0</v>
      </c>
      <c r="BD52" s="198">
        <v>0</v>
      </c>
      <c r="BE52" s="198">
        <v>0</v>
      </c>
      <c r="BF52" s="198">
        <v>0</v>
      </c>
      <c r="BG52" s="198">
        <v>0</v>
      </c>
      <c r="BH52" s="198">
        <v>0</v>
      </c>
      <c r="BI52" s="198">
        <v>0</v>
      </c>
      <c r="BJ52" s="198">
        <v>0</v>
      </c>
      <c r="BK52" s="198">
        <v>0</v>
      </c>
      <c r="BL52" s="198">
        <v>0</v>
      </c>
      <c r="BM52" s="198">
        <v>0</v>
      </c>
      <c r="BN52" s="198">
        <v>0</v>
      </c>
      <c r="BO52" s="198">
        <v>0</v>
      </c>
      <c r="BP52" s="198">
        <v>0</v>
      </c>
      <c r="BQ52" s="198">
        <v>0</v>
      </c>
      <c r="BR52" s="198">
        <v>0</v>
      </c>
      <c r="BS52" s="198">
        <v>0</v>
      </c>
      <c r="BT52" s="198">
        <v>0</v>
      </c>
      <c r="BU52" s="198">
        <v>0</v>
      </c>
      <c r="BV52" s="198">
        <v>0</v>
      </c>
      <c r="BW52" s="198">
        <v>0</v>
      </c>
      <c r="BX52" s="198">
        <v>0</v>
      </c>
      <c r="BY52" s="198">
        <v>0</v>
      </c>
      <c r="BZ52" s="198">
        <v>0</v>
      </c>
      <c r="CA52" s="198">
        <v>0</v>
      </c>
      <c r="CB52" s="198">
        <v>0</v>
      </c>
      <c r="CC52" s="198">
        <v>0</v>
      </c>
      <c r="CD52" s="198">
        <v>0</v>
      </c>
      <c r="CE52" s="198">
        <v>0</v>
      </c>
      <c r="CF52" s="198">
        <v>0</v>
      </c>
      <c r="CG52" s="198">
        <v>0</v>
      </c>
      <c r="CH52" s="198">
        <v>0</v>
      </c>
      <c r="CI52" s="198">
        <v>0</v>
      </c>
      <c r="CJ52" s="198">
        <v>0</v>
      </c>
      <c r="CK52" s="198">
        <v>0</v>
      </c>
      <c r="CL52" s="198">
        <v>0</v>
      </c>
      <c r="CM52" s="198">
        <v>0</v>
      </c>
      <c r="CN52" s="198">
        <v>0</v>
      </c>
      <c r="CO52" s="198">
        <v>0</v>
      </c>
      <c r="CP52" s="198">
        <v>0</v>
      </c>
      <c r="CQ52" s="198">
        <v>0</v>
      </c>
      <c r="CR52" s="198">
        <v>0</v>
      </c>
      <c r="CS52" s="198">
        <v>0</v>
      </c>
      <c r="CT52" s="198">
        <v>0</v>
      </c>
      <c r="CU52" s="198">
        <v>0</v>
      </c>
      <c r="CV52" s="198">
        <v>0</v>
      </c>
      <c r="CW52" s="198">
        <v>0</v>
      </c>
      <c r="CX52" s="198">
        <v>0</v>
      </c>
      <c r="CY52" s="198">
        <v>0</v>
      </c>
    </row>
    <row r="53" spans="1:103" x14ac:dyDescent="0.2">
      <c r="A53" s="199"/>
      <c r="B53" s="199"/>
      <c r="C53" s="199"/>
    </row>
    <row r="54" spans="1:103" x14ac:dyDescent="0.2">
      <c r="A54" s="199"/>
      <c r="B54" s="199"/>
      <c r="C54" s="199"/>
    </row>
    <row r="55" spans="1:103" x14ac:dyDescent="0.2">
      <c r="A55" s="199"/>
      <c r="B55" s="199"/>
      <c r="C55" s="199"/>
    </row>
    <row r="56" spans="1:103" x14ac:dyDescent="0.2">
      <c r="A56" s="196" t="s">
        <v>11</v>
      </c>
      <c r="B56" s="196" t="s">
        <v>12</v>
      </c>
      <c r="C56" s="196" t="s">
        <v>13</v>
      </c>
      <c r="D56" s="196">
        <v>1</v>
      </c>
      <c r="E56" s="196">
        <v>2</v>
      </c>
      <c r="F56" s="196">
        <v>3</v>
      </c>
      <c r="G56" s="196">
        <v>4</v>
      </c>
      <c r="H56" s="196">
        <v>5</v>
      </c>
      <c r="I56" s="196">
        <v>6</v>
      </c>
      <c r="J56" s="196">
        <v>7</v>
      </c>
      <c r="K56" s="196">
        <v>8</v>
      </c>
      <c r="L56" s="196">
        <v>9</v>
      </c>
      <c r="M56" s="196">
        <v>10</v>
      </c>
      <c r="N56" s="196">
        <v>11</v>
      </c>
      <c r="O56" s="196">
        <v>12</v>
      </c>
      <c r="P56" s="196">
        <v>13</v>
      </c>
      <c r="Q56" s="196">
        <v>14</v>
      </c>
      <c r="R56" s="196">
        <v>15</v>
      </c>
      <c r="S56" s="196">
        <v>16</v>
      </c>
      <c r="T56" s="196">
        <v>17</v>
      </c>
      <c r="U56" s="196">
        <v>18</v>
      </c>
      <c r="V56" s="196">
        <v>19</v>
      </c>
      <c r="W56" s="196">
        <v>20</v>
      </c>
      <c r="X56" s="196">
        <v>21</v>
      </c>
      <c r="Y56" s="196">
        <v>22</v>
      </c>
      <c r="Z56" s="196">
        <v>23</v>
      </c>
      <c r="AA56" s="196">
        <v>24</v>
      </c>
      <c r="AB56" s="196">
        <v>25</v>
      </c>
      <c r="AC56" s="196">
        <v>26</v>
      </c>
      <c r="AD56" s="196">
        <v>27</v>
      </c>
      <c r="AE56" s="196">
        <v>28</v>
      </c>
      <c r="AF56" s="196">
        <v>29</v>
      </c>
      <c r="AG56" s="196">
        <v>30</v>
      </c>
      <c r="AH56" s="196">
        <v>31</v>
      </c>
      <c r="AI56" s="196">
        <v>32</v>
      </c>
      <c r="AJ56" s="196">
        <v>33</v>
      </c>
      <c r="AK56" s="196">
        <v>34</v>
      </c>
      <c r="AL56" s="196">
        <v>35</v>
      </c>
      <c r="AM56" s="196">
        <v>36</v>
      </c>
      <c r="AN56" s="196">
        <v>37</v>
      </c>
      <c r="AO56" s="196">
        <v>38</v>
      </c>
      <c r="AP56" s="196">
        <v>39</v>
      </c>
      <c r="AQ56" s="196">
        <v>40</v>
      </c>
      <c r="AR56" s="196">
        <v>41</v>
      </c>
      <c r="AS56" s="196">
        <v>42</v>
      </c>
      <c r="AT56" s="196">
        <v>43</v>
      </c>
      <c r="AU56" s="196">
        <v>44</v>
      </c>
      <c r="AV56" s="196">
        <v>45</v>
      </c>
      <c r="AW56" s="196">
        <v>46</v>
      </c>
      <c r="AX56" s="196">
        <v>47</v>
      </c>
      <c r="AY56" s="196">
        <v>48</v>
      </c>
      <c r="AZ56" s="196">
        <v>49</v>
      </c>
      <c r="BA56" s="196">
        <v>50</v>
      </c>
      <c r="BB56" s="196">
        <v>51</v>
      </c>
      <c r="BC56" s="196">
        <v>52</v>
      </c>
      <c r="BD56" s="196">
        <v>53</v>
      </c>
      <c r="BE56" s="196">
        <v>54</v>
      </c>
      <c r="BF56" s="196">
        <v>55</v>
      </c>
      <c r="BG56" s="196">
        <v>56</v>
      </c>
      <c r="BH56" s="196">
        <v>57</v>
      </c>
      <c r="BI56" s="196">
        <v>58</v>
      </c>
      <c r="BJ56" s="196">
        <v>59</v>
      </c>
      <c r="BK56" s="196">
        <v>60</v>
      </c>
      <c r="BL56" s="196">
        <v>61</v>
      </c>
      <c r="BM56" s="196">
        <v>62</v>
      </c>
      <c r="BN56" s="196">
        <v>63</v>
      </c>
      <c r="BO56" s="196">
        <v>64</v>
      </c>
      <c r="BP56" s="196">
        <v>65</v>
      </c>
      <c r="BQ56" s="196">
        <v>66</v>
      </c>
      <c r="BR56" s="196">
        <v>67</v>
      </c>
      <c r="BS56" s="196">
        <v>68</v>
      </c>
      <c r="BT56" s="196">
        <v>69</v>
      </c>
      <c r="BU56" s="196">
        <v>70</v>
      </c>
      <c r="BV56" s="196">
        <v>71</v>
      </c>
      <c r="BW56" s="196">
        <v>72</v>
      </c>
      <c r="BX56" s="196">
        <v>73</v>
      </c>
      <c r="BY56" s="196">
        <v>74</v>
      </c>
      <c r="BZ56" s="196">
        <v>75</v>
      </c>
      <c r="CA56" s="196">
        <v>76</v>
      </c>
      <c r="CB56" s="196">
        <v>77</v>
      </c>
      <c r="CC56" s="196">
        <v>78</v>
      </c>
      <c r="CD56" s="196">
        <v>79</v>
      </c>
      <c r="CE56" s="196">
        <v>80</v>
      </c>
      <c r="CF56" s="196">
        <v>81</v>
      </c>
      <c r="CG56" s="196">
        <v>82</v>
      </c>
      <c r="CH56" s="196">
        <v>83</v>
      </c>
      <c r="CI56" s="196">
        <v>84</v>
      </c>
      <c r="CJ56" s="196">
        <v>85</v>
      </c>
      <c r="CK56" s="196">
        <v>86</v>
      </c>
      <c r="CL56" s="196">
        <v>87</v>
      </c>
      <c r="CM56" s="196">
        <v>88</v>
      </c>
      <c r="CN56" s="196">
        <v>89</v>
      </c>
      <c r="CO56" s="196">
        <v>90</v>
      </c>
      <c r="CP56" s="196">
        <v>91</v>
      </c>
      <c r="CQ56" s="196">
        <v>92</v>
      </c>
      <c r="CR56" s="196">
        <v>93</v>
      </c>
      <c r="CS56" s="196">
        <v>94</v>
      </c>
      <c r="CT56" s="196">
        <v>95</v>
      </c>
      <c r="CU56" s="196">
        <v>96</v>
      </c>
      <c r="CV56" s="196">
        <v>97</v>
      </c>
      <c r="CW56" s="196">
        <v>98</v>
      </c>
      <c r="CX56" s="196">
        <v>99</v>
      </c>
      <c r="CY56" s="196">
        <v>100</v>
      </c>
    </row>
    <row r="57" spans="1:103" s="201" customFormat="1" x14ac:dyDescent="0.2">
      <c r="A57" s="200" t="s">
        <v>636</v>
      </c>
      <c r="B57" s="201" t="s">
        <v>14</v>
      </c>
      <c r="C57" s="201">
        <v>0</v>
      </c>
      <c r="D57" s="201">
        <v>0</v>
      </c>
      <c r="E57" s="201">
        <v>2</v>
      </c>
      <c r="F57" s="201">
        <v>5</v>
      </c>
      <c r="G57" s="201">
        <v>9</v>
      </c>
      <c r="H57" s="201">
        <v>13</v>
      </c>
      <c r="I57" s="201">
        <v>18</v>
      </c>
      <c r="J57" s="201">
        <v>23</v>
      </c>
      <c r="K57" s="201">
        <v>27</v>
      </c>
      <c r="L57" s="201">
        <v>31</v>
      </c>
      <c r="M57" s="201">
        <v>36</v>
      </c>
      <c r="N57" s="201">
        <v>41</v>
      </c>
      <c r="O57" s="201">
        <v>46</v>
      </c>
      <c r="P57" s="201">
        <v>51</v>
      </c>
      <c r="Q57" s="201">
        <v>56</v>
      </c>
      <c r="R57" s="201">
        <v>61</v>
      </c>
      <c r="S57" s="201">
        <v>66</v>
      </c>
      <c r="T57" s="201">
        <v>71</v>
      </c>
      <c r="U57" s="201">
        <v>76</v>
      </c>
      <c r="V57" s="201">
        <v>82</v>
      </c>
      <c r="W57" s="201">
        <v>87</v>
      </c>
      <c r="X57" s="201">
        <v>93</v>
      </c>
      <c r="Y57" s="201">
        <v>98</v>
      </c>
      <c r="Z57" s="201">
        <v>104</v>
      </c>
      <c r="AA57" s="201">
        <v>110</v>
      </c>
      <c r="AB57" s="201">
        <v>116</v>
      </c>
      <c r="AC57" s="201">
        <v>123</v>
      </c>
      <c r="AD57" s="201">
        <v>130</v>
      </c>
      <c r="AE57" s="201">
        <v>137</v>
      </c>
      <c r="AF57" s="201">
        <v>144</v>
      </c>
      <c r="AG57" s="201">
        <v>151</v>
      </c>
      <c r="AH57" s="201">
        <v>159</v>
      </c>
      <c r="AI57" s="201">
        <v>167</v>
      </c>
      <c r="AJ57" s="201">
        <v>175</v>
      </c>
      <c r="AK57" s="201">
        <v>183</v>
      </c>
      <c r="AL57" s="201">
        <v>192</v>
      </c>
      <c r="AM57" s="201">
        <v>201</v>
      </c>
      <c r="AN57" s="201">
        <v>210</v>
      </c>
      <c r="AO57" s="201">
        <v>219</v>
      </c>
      <c r="AP57" s="201">
        <v>229</v>
      </c>
      <c r="AQ57" s="201">
        <v>238</v>
      </c>
      <c r="AR57" s="201">
        <v>248</v>
      </c>
      <c r="AS57" s="201">
        <v>259</v>
      </c>
      <c r="AT57" s="201">
        <v>269</v>
      </c>
      <c r="AU57" s="201">
        <v>280</v>
      </c>
      <c r="AV57" s="201">
        <v>291</v>
      </c>
      <c r="AW57" s="201">
        <v>303</v>
      </c>
      <c r="AX57" s="201">
        <v>314</v>
      </c>
      <c r="AY57" s="201">
        <v>326</v>
      </c>
      <c r="AZ57" s="201">
        <v>339</v>
      </c>
      <c r="BA57" s="201">
        <v>351</v>
      </c>
      <c r="BB57" s="201">
        <v>364</v>
      </c>
      <c r="BC57" s="201">
        <v>377</v>
      </c>
      <c r="BD57" s="201">
        <v>390</v>
      </c>
      <c r="BE57" s="201">
        <v>403</v>
      </c>
      <c r="BF57" s="201">
        <v>417</v>
      </c>
      <c r="BG57" s="201">
        <v>431</v>
      </c>
      <c r="BH57" s="201">
        <v>445</v>
      </c>
      <c r="BI57" s="201">
        <v>460</v>
      </c>
      <c r="BJ57" s="201">
        <v>474</v>
      </c>
      <c r="BK57" s="201">
        <v>489</v>
      </c>
      <c r="BL57" s="201">
        <v>504</v>
      </c>
      <c r="BM57" s="201">
        <v>520</v>
      </c>
      <c r="BN57" s="201">
        <v>535</v>
      </c>
      <c r="BO57" s="201">
        <v>550</v>
      </c>
      <c r="BP57" s="201">
        <v>566</v>
      </c>
      <c r="BQ57" s="201">
        <v>582</v>
      </c>
      <c r="BR57" s="201">
        <v>597</v>
      </c>
      <c r="BS57" s="201">
        <v>613</v>
      </c>
      <c r="BT57" s="201">
        <v>628</v>
      </c>
      <c r="BU57" s="201">
        <v>643</v>
      </c>
      <c r="BV57" s="201">
        <v>658</v>
      </c>
      <c r="BW57" s="201">
        <v>673</v>
      </c>
      <c r="BX57" s="201">
        <v>687</v>
      </c>
      <c r="BY57" s="201">
        <v>701</v>
      </c>
      <c r="BZ57" s="201">
        <v>715</v>
      </c>
      <c r="CA57" s="201">
        <v>728</v>
      </c>
      <c r="CB57" s="201">
        <v>740</v>
      </c>
      <c r="CC57" s="201">
        <v>753</v>
      </c>
      <c r="CD57" s="201">
        <v>764</v>
      </c>
      <c r="CE57" s="201">
        <v>775</v>
      </c>
      <c r="CF57" s="201">
        <v>786</v>
      </c>
      <c r="CG57" s="201">
        <v>796</v>
      </c>
      <c r="CH57" s="201">
        <v>806</v>
      </c>
      <c r="CI57" s="201">
        <v>816</v>
      </c>
      <c r="CJ57" s="201">
        <v>825</v>
      </c>
      <c r="CK57" s="201">
        <v>835</v>
      </c>
      <c r="CL57" s="201">
        <v>844</v>
      </c>
      <c r="CM57" s="201">
        <v>853</v>
      </c>
      <c r="CN57" s="201">
        <v>862</v>
      </c>
      <c r="CO57" s="201">
        <v>871</v>
      </c>
      <c r="CP57" s="201">
        <v>879</v>
      </c>
      <c r="CQ57" s="201">
        <v>888</v>
      </c>
      <c r="CR57" s="201">
        <v>896</v>
      </c>
      <c r="CS57" s="201">
        <v>904</v>
      </c>
      <c r="CT57" s="201">
        <v>914</v>
      </c>
      <c r="CU57" s="201">
        <v>925</v>
      </c>
      <c r="CV57" s="201">
        <v>940</v>
      </c>
      <c r="CW57" s="201">
        <v>963</v>
      </c>
      <c r="CX57" s="201">
        <v>1000</v>
      </c>
      <c r="CY57" s="201">
        <v>0</v>
      </c>
    </row>
    <row r="58" spans="1:103" s="201" customFormat="1" x14ac:dyDescent="0.2">
      <c r="A58" s="200" t="s">
        <v>636</v>
      </c>
      <c r="B58" s="201" t="s">
        <v>14</v>
      </c>
      <c r="C58" s="201">
        <v>1</v>
      </c>
      <c r="D58" s="201">
        <v>0</v>
      </c>
      <c r="E58" s="201">
        <v>2</v>
      </c>
      <c r="F58" s="201">
        <v>5</v>
      </c>
      <c r="G58" s="201">
        <v>9</v>
      </c>
      <c r="H58" s="201">
        <v>14</v>
      </c>
      <c r="I58" s="201">
        <v>18</v>
      </c>
      <c r="J58" s="201">
        <v>24</v>
      </c>
      <c r="K58" s="201">
        <v>28</v>
      </c>
      <c r="L58" s="201">
        <v>33</v>
      </c>
      <c r="M58" s="201">
        <v>38</v>
      </c>
      <c r="N58" s="201">
        <v>42</v>
      </c>
      <c r="O58" s="201">
        <v>47</v>
      </c>
      <c r="P58" s="201">
        <v>52</v>
      </c>
      <c r="Q58" s="201">
        <v>58</v>
      </c>
      <c r="R58" s="201">
        <v>63</v>
      </c>
      <c r="S58" s="201">
        <v>68</v>
      </c>
      <c r="T58" s="201">
        <v>73</v>
      </c>
      <c r="U58" s="201">
        <v>78</v>
      </c>
      <c r="V58" s="201">
        <v>84</v>
      </c>
      <c r="W58" s="201">
        <v>89</v>
      </c>
      <c r="X58" s="201">
        <v>95</v>
      </c>
      <c r="Y58" s="201">
        <v>101</v>
      </c>
      <c r="Z58" s="201">
        <v>107</v>
      </c>
      <c r="AA58" s="201">
        <v>113</v>
      </c>
      <c r="AB58" s="201">
        <v>120</v>
      </c>
      <c r="AC58" s="201">
        <v>127</v>
      </c>
      <c r="AD58" s="201">
        <v>134</v>
      </c>
      <c r="AE58" s="201">
        <v>141</v>
      </c>
      <c r="AF58" s="201">
        <v>148</v>
      </c>
      <c r="AG58" s="201">
        <v>156</v>
      </c>
      <c r="AH58" s="201">
        <v>164</v>
      </c>
      <c r="AI58" s="201">
        <v>172</v>
      </c>
      <c r="AJ58" s="201">
        <v>180</v>
      </c>
      <c r="AK58" s="201">
        <v>189</v>
      </c>
      <c r="AL58" s="201">
        <v>198</v>
      </c>
      <c r="AM58" s="201">
        <v>207</v>
      </c>
      <c r="AN58" s="201">
        <v>216</v>
      </c>
      <c r="AO58" s="201">
        <v>226</v>
      </c>
      <c r="AP58" s="201">
        <v>236</v>
      </c>
      <c r="AQ58" s="201">
        <v>246</v>
      </c>
      <c r="AR58" s="201">
        <v>256</v>
      </c>
      <c r="AS58" s="201">
        <v>267</v>
      </c>
      <c r="AT58" s="201">
        <v>278</v>
      </c>
      <c r="AU58" s="201">
        <v>289</v>
      </c>
      <c r="AV58" s="201">
        <v>300</v>
      </c>
      <c r="AW58" s="201">
        <v>312</v>
      </c>
      <c r="AX58" s="201">
        <v>324</v>
      </c>
      <c r="AY58" s="201">
        <v>336</v>
      </c>
      <c r="AZ58" s="201">
        <v>349</v>
      </c>
      <c r="BA58" s="201">
        <v>361</v>
      </c>
      <c r="BB58" s="201">
        <v>374</v>
      </c>
      <c r="BC58" s="201">
        <v>388</v>
      </c>
      <c r="BD58" s="201">
        <v>401</v>
      </c>
      <c r="BE58" s="201">
        <v>415</v>
      </c>
      <c r="BF58" s="201">
        <v>429</v>
      </c>
      <c r="BG58" s="201">
        <v>443</v>
      </c>
      <c r="BH58" s="201">
        <v>458</v>
      </c>
      <c r="BI58" s="201">
        <v>473</v>
      </c>
      <c r="BJ58" s="201">
        <v>488</v>
      </c>
      <c r="BK58" s="201">
        <v>503</v>
      </c>
      <c r="BL58" s="201">
        <v>518</v>
      </c>
      <c r="BM58" s="201">
        <v>533</v>
      </c>
      <c r="BN58" s="201">
        <v>549</v>
      </c>
      <c r="BO58" s="201">
        <v>564</v>
      </c>
      <c r="BP58" s="201">
        <v>580</v>
      </c>
      <c r="BQ58" s="201">
        <v>596</v>
      </c>
      <c r="BR58" s="201">
        <v>611</v>
      </c>
      <c r="BS58" s="201">
        <v>627</v>
      </c>
      <c r="BT58" s="201">
        <v>642</v>
      </c>
      <c r="BU58" s="201">
        <v>657</v>
      </c>
      <c r="BV58" s="201">
        <v>672</v>
      </c>
      <c r="BW58" s="201">
        <v>686</v>
      </c>
      <c r="BX58" s="201">
        <v>700</v>
      </c>
      <c r="BY58" s="201">
        <v>714</v>
      </c>
      <c r="BZ58" s="201">
        <v>727</v>
      </c>
      <c r="CA58" s="201">
        <v>740</v>
      </c>
      <c r="CB58" s="201">
        <v>752</v>
      </c>
      <c r="CC58" s="201">
        <v>763</v>
      </c>
      <c r="CD58" s="201">
        <v>774</v>
      </c>
      <c r="CE58" s="201">
        <v>785</v>
      </c>
      <c r="CF58" s="201">
        <v>796</v>
      </c>
      <c r="CG58" s="201">
        <v>806</v>
      </c>
      <c r="CH58" s="201">
        <v>815</v>
      </c>
      <c r="CI58" s="201">
        <v>825</v>
      </c>
      <c r="CJ58" s="201">
        <v>834</v>
      </c>
      <c r="CK58" s="201">
        <v>843</v>
      </c>
      <c r="CL58" s="201">
        <v>853</v>
      </c>
      <c r="CM58" s="201">
        <v>862</v>
      </c>
      <c r="CN58" s="201">
        <v>870</v>
      </c>
      <c r="CO58" s="201">
        <v>879</v>
      </c>
      <c r="CP58" s="201">
        <v>887</v>
      </c>
      <c r="CQ58" s="201">
        <v>896</v>
      </c>
      <c r="CR58" s="201">
        <v>904</v>
      </c>
      <c r="CS58" s="201">
        <v>914</v>
      </c>
      <c r="CT58" s="201">
        <v>925</v>
      </c>
      <c r="CU58" s="201">
        <v>940</v>
      </c>
      <c r="CV58" s="201">
        <v>962</v>
      </c>
      <c r="CW58" s="201">
        <v>1000</v>
      </c>
      <c r="CX58" s="201">
        <v>0</v>
      </c>
      <c r="CY58" s="201">
        <v>0</v>
      </c>
    </row>
    <row r="59" spans="1:103" s="201" customFormat="1" x14ac:dyDescent="0.2">
      <c r="A59" s="200" t="s">
        <v>636</v>
      </c>
      <c r="B59" s="201" t="s">
        <v>14</v>
      </c>
      <c r="C59" s="201">
        <v>2</v>
      </c>
      <c r="D59" s="201">
        <v>0</v>
      </c>
      <c r="E59" s="201">
        <v>2</v>
      </c>
      <c r="F59" s="201">
        <v>6</v>
      </c>
      <c r="G59" s="201">
        <v>10</v>
      </c>
      <c r="H59" s="201">
        <v>14</v>
      </c>
      <c r="I59" s="201">
        <v>19</v>
      </c>
      <c r="J59" s="201">
        <v>25</v>
      </c>
      <c r="K59" s="201">
        <v>29</v>
      </c>
      <c r="L59" s="201">
        <v>34</v>
      </c>
      <c r="M59" s="201">
        <v>39</v>
      </c>
      <c r="N59" s="201">
        <v>44</v>
      </c>
      <c r="O59" s="201">
        <v>49</v>
      </c>
      <c r="P59" s="201">
        <v>54</v>
      </c>
      <c r="Q59" s="201">
        <v>59</v>
      </c>
      <c r="R59" s="201">
        <v>64</v>
      </c>
      <c r="S59" s="201">
        <v>70</v>
      </c>
      <c r="T59" s="201">
        <v>75</v>
      </c>
      <c r="U59" s="201">
        <v>81</v>
      </c>
      <c r="V59" s="201">
        <v>86</v>
      </c>
      <c r="W59" s="201">
        <v>92</v>
      </c>
      <c r="X59" s="201">
        <v>98</v>
      </c>
      <c r="Y59" s="201">
        <v>104</v>
      </c>
      <c r="Z59" s="201">
        <v>110</v>
      </c>
      <c r="AA59" s="201">
        <v>117</v>
      </c>
      <c r="AB59" s="201">
        <v>124</v>
      </c>
      <c r="AC59" s="201">
        <v>131</v>
      </c>
      <c r="AD59" s="201">
        <v>138</v>
      </c>
      <c r="AE59" s="201">
        <v>145</v>
      </c>
      <c r="AF59" s="201">
        <v>153</v>
      </c>
      <c r="AG59" s="201">
        <v>161</v>
      </c>
      <c r="AH59" s="201">
        <v>169</v>
      </c>
      <c r="AI59" s="201">
        <v>177</v>
      </c>
      <c r="AJ59" s="201">
        <v>186</v>
      </c>
      <c r="AK59" s="201">
        <v>195</v>
      </c>
      <c r="AL59" s="201">
        <v>204</v>
      </c>
      <c r="AM59" s="201">
        <v>214</v>
      </c>
      <c r="AN59" s="201">
        <v>223</v>
      </c>
      <c r="AO59" s="201">
        <v>233</v>
      </c>
      <c r="AP59" s="201">
        <v>243</v>
      </c>
      <c r="AQ59" s="201">
        <v>254</v>
      </c>
      <c r="AR59" s="201">
        <v>264</v>
      </c>
      <c r="AS59" s="201">
        <v>275</v>
      </c>
      <c r="AT59" s="201">
        <v>286</v>
      </c>
      <c r="AU59" s="201">
        <v>298</v>
      </c>
      <c r="AV59" s="201">
        <v>310</v>
      </c>
      <c r="AW59" s="201">
        <v>322</v>
      </c>
      <c r="AX59" s="201">
        <v>334</v>
      </c>
      <c r="AY59" s="201">
        <v>346</v>
      </c>
      <c r="AZ59" s="201">
        <v>359</v>
      </c>
      <c r="BA59" s="201">
        <v>372</v>
      </c>
      <c r="BB59" s="201">
        <v>385</v>
      </c>
      <c r="BC59" s="201">
        <v>399</v>
      </c>
      <c r="BD59" s="201">
        <v>413</v>
      </c>
      <c r="BE59" s="201">
        <v>427</v>
      </c>
      <c r="BF59" s="201">
        <v>441</v>
      </c>
      <c r="BG59" s="201">
        <v>456</v>
      </c>
      <c r="BH59" s="201">
        <v>471</v>
      </c>
      <c r="BI59" s="201">
        <v>486</v>
      </c>
      <c r="BJ59" s="201">
        <v>501</v>
      </c>
      <c r="BK59" s="201">
        <v>516</v>
      </c>
      <c r="BL59" s="201">
        <v>532</v>
      </c>
      <c r="BM59" s="201">
        <v>547</v>
      </c>
      <c r="BN59" s="201">
        <v>563</v>
      </c>
      <c r="BO59" s="201">
        <v>579</v>
      </c>
      <c r="BP59" s="201">
        <v>594</v>
      </c>
      <c r="BQ59" s="201">
        <v>610</v>
      </c>
      <c r="BR59" s="201">
        <v>625</v>
      </c>
      <c r="BS59" s="201">
        <v>641</v>
      </c>
      <c r="BT59" s="201">
        <v>656</v>
      </c>
      <c r="BU59" s="201">
        <v>670</v>
      </c>
      <c r="BV59" s="201">
        <v>685</v>
      </c>
      <c r="BW59" s="201">
        <v>699</v>
      </c>
      <c r="BX59" s="201">
        <v>713</v>
      </c>
      <c r="BY59" s="201">
        <v>726</v>
      </c>
      <c r="BZ59" s="201">
        <v>739</v>
      </c>
      <c r="CA59" s="201">
        <v>751</v>
      </c>
      <c r="CB59" s="201">
        <v>762</v>
      </c>
      <c r="CC59" s="201">
        <v>774</v>
      </c>
      <c r="CD59" s="201">
        <v>784</v>
      </c>
      <c r="CE59" s="201">
        <v>795</v>
      </c>
      <c r="CF59" s="201">
        <v>805</v>
      </c>
      <c r="CG59" s="201">
        <v>815</v>
      </c>
      <c r="CH59" s="201">
        <v>824</v>
      </c>
      <c r="CI59" s="201">
        <v>833</v>
      </c>
      <c r="CJ59" s="201">
        <v>843</v>
      </c>
      <c r="CK59" s="201">
        <v>852</v>
      </c>
      <c r="CL59" s="201">
        <v>861</v>
      </c>
      <c r="CM59" s="201">
        <v>870</v>
      </c>
      <c r="CN59" s="201">
        <v>878</v>
      </c>
      <c r="CO59" s="201">
        <v>887</v>
      </c>
      <c r="CP59" s="201">
        <v>895</v>
      </c>
      <c r="CQ59" s="201">
        <v>904</v>
      </c>
      <c r="CR59" s="201">
        <v>913</v>
      </c>
      <c r="CS59" s="201">
        <v>925</v>
      </c>
      <c r="CT59" s="201">
        <v>940</v>
      </c>
      <c r="CU59" s="201">
        <v>962</v>
      </c>
      <c r="CV59" s="201">
        <v>1000</v>
      </c>
      <c r="CW59" s="201">
        <v>0</v>
      </c>
      <c r="CX59" s="201">
        <v>0</v>
      </c>
      <c r="CY59" s="201">
        <v>0</v>
      </c>
    </row>
    <row r="60" spans="1:103" s="201" customFormat="1" x14ac:dyDescent="0.2">
      <c r="A60" s="200" t="s">
        <v>636</v>
      </c>
      <c r="B60" s="201" t="s">
        <v>14</v>
      </c>
      <c r="C60" s="201">
        <v>3</v>
      </c>
      <c r="D60" s="201">
        <v>0</v>
      </c>
      <c r="E60" s="201">
        <v>2</v>
      </c>
      <c r="F60" s="201">
        <v>6</v>
      </c>
      <c r="G60" s="201">
        <v>10</v>
      </c>
      <c r="H60" s="201">
        <v>15</v>
      </c>
      <c r="I60" s="201">
        <v>20</v>
      </c>
      <c r="J60" s="201">
        <v>26</v>
      </c>
      <c r="K60" s="201">
        <v>30</v>
      </c>
      <c r="L60" s="201">
        <v>35</v>
      </c>
      <c r="M60" s="201">
        <v>40</v>
      </c>
      <c r="N60" s="201">
        <v>45</v>
      </c>
      <c r="O60" s="201">
        <v>51</v>
      </c>
      <c r="P60" s="201">
        <v>56</v>
      </c>
      <c r="Q60" s="201">
        <v>61</v>
      </c>
      <c r="R60" s="201">
        <v>66</v>
      </c>
      <c r="S60" s="201">
        <v>72</v>
      </c>
      <c r="T60" s="201">
        <v>77</v>
      </c>
      <c r="U60" s="201">
        <v>83</v>
      </c>
      <c r="V60" s="201">
        <v>89</v>
      </c>
      <c r="W60" s="201">
        <v>94</v>
      </c>
      <c r="X60" s="201">
        <v>101</v>
      </c>
      <c r="Y60" s="201">
        <v>107</v>
      </c>
      <c r="Z60" s="201">
        <v>113</v>
      </c>
      <c r="AA60" s="201">
        <v>120</v>
      </c>
      <c r="AB60" s="201">
        <v>127</v>
      </c>
      <c r="AC60" s="201">
        <v>135</v>
      </c>
      <c r="AD60" s="201">
        <v>142</v>
      </c>
      <c r="AE60" s="201">
        <v>150</v>
      </c>
      <c r="AF60" s="201">
        <v>158</v>
      </c>
      <c r="AG60" s="201">
        <v>166</v>
      </c>
      <c r="AH60" s="201">
        <v>174</v>
      </c>
      <c r="AI60" s="201">
        <v>183</v>
      </c>
      <c r="AJ60" s="201">
        <v>192</v>
      </c>
      <c r="AK60" s="201">
        <v>201</v>
      </c>
      <c r="AL60" s="201">
        <v>211</v>
      </c>
      <c r="AM60" s="201">
        <v>220</v>
      </c>
      <c r="AN60" s="201">
        <v>230</v>
      </c>
      <c r="AO60" s="201">
        <v>240</v>
      </c>
      <c r="AP60" s="201">
        <v>251</v>
      </c>
      <c r="AQ60" s="201">
        <v>262</v>
      </c>
      <c r="AR60" s="201">
        <v>273</v>
      </c>
      <c r="AS60" s="201">
        <v>284</v>
      </c>
      <c r="AT60" s="201">
        <v>295</v>
      </c>
      <c r="AU60" s="201">
        <v>307</v>
      </c>
      <c r="AV60" s="201">
        <v>319</v>
      </c>
      <c r="AW60" s="201">
        <v>331</v>
      </c>
      <c r="AX60" s="201">
        <v>344</v>
      </c>
      <c r="AY60" s="201">
        <v>357</v>
      </c>
      <c r="AZ60" s="201">
        <v>370</v>
      </c>
      <c r="BA60" s="201">
        <v>383</v>
      </c>
      <c r="BB60" s="201">
        <v>397</v>
      </c>
      <c r="BC60" s="201">
        <v>411</v>
      </c>
      <c r="BD60" s="201">
        <v>425</v>
      </c>
      <c r="BE60" s="201">
        <v>439</v>
      </c>
      <c r="BF60" s="201">
        <v>454</v>
      </c>
      <c r="BG60" s="201">
        <v>469</v>
      </c>
      <c r="BH60" s="201">
        <v>484</v>
      </c>
      <c r="BI60" s="201">
        <v>499</v>
      </c>
      <c r="BJ60" s="201">
        <v>514</v>
      </c>
      <c r="BK60" s="201">
        <v>530</v>
      </c>
      <c r="BL60" s="201">
        <v>546</v>
      </c>
      <c r="BM60" s="201">
        <v>561</v>
      </c>
      <c r="BN60" s="201">
        <v>577</v>
      </c>
      <c r="BO60" s="201">
        <v>593</v>
      </c>
      <c r="BP60" s="201">
        <v>608</v>
      </c>
      <c r="BQ60" s="201">
        <v>624</v>
      </c>
      <c r="BR60" s="201">
        <v>639</v>
      </c>
      <c r="BS60" s="201">
        <v>654</v>
      </c>
      <c r="BT60" s="201">
        <v>669</v>
      </c>
      <c r="BU60" s="201">
        <v>684</v>
      </c>
      <c r="BV60" s="201">
        <v>698</v>
      </c>
      <c r="BW60" s="201">
        <v>712</v>
      </c>
      <c r="BX60" s="201">
        <v>725</v>
      </c>
      <c r="BY60" s="201">
        <v>738</v>
      </c>
      <c r="BZ60" s="201">
        <v>750</v>
      </c>
      <c r="CA60" s="201">
        <v>762</v>
      </c>
      <c r="CB60" s="201">
        <v>773</v>
      </c>
      <c r="CC60" s="201">
        <v>784</v>
      </c>
      <c r="CD60" s="201">
        <v>794</v>
      </c>
      <c r="CE60" s="201">
        <v>804</v>
      </c>
      <c r="CF60" s="201">
        <v>814</v>
      </c>
      <c r="CG60" s="201">
        <v>823</v>
      </c>
      <c r="CH60" s="201">
        <v>833</v>
      </c>
      <c r="CI60" s="201">
        <v>842</v>
      </c>
      <c r="CJ60" s="201">
        <v>852</v>
      </c>
      <c r="CK60" s="201">
        <v>861</v>
      </c>
      <c r="CL60" s="201">
        <v>869</v>
      </c>
      <c r="CM60" s="201">
        <v>878</v>
      </c>
      <c r="CN60" s="201">
        <v>886</v>
      </c>
      <c r="CO60" s="201">
        <v>895</v>
      </c>
      <c r="CP60" s="201">
        <v>903</v>
      </c>
      <c r="CQ60" s="201">
        <v>913</v>
      </c>
      <c r="CR60" s="201">
        <v>924</v>
      </c>
      <c r="CS60" s="201">
        <v>939</v>
      </c>
      <c r="CT60" s="201">
        <v>962</v>
      </c>
      <c r="CU60" s="201">
        <v>1000</v>
      </c>
      <c r="CV60" s="201">
        <v>0</v>
      </c>
      <c r="CW60" s="201">
        <v>0</v>
      </c>
      <c r="CX60" s="201">
        <v>0</v>
      </c>
      <c r="CY60" s="201">
        <v>0</v>
      </c>
    </row>
    <row r="61" spans="1:103" s="201" customFormat="1" x14ac:dyDescent="0.2">
      <c r="A61" s="200" t="s">
        <v>636</v>
      </c>
      <c r="B61" s="201" t="s">
        <v>14</v>
      </c>
      <c r="C61" s="201">
        <v>4</v>
      </c>
      <c r="D61" s="201">
        <v>0</v>
      </c>
      <c r="E61" s="201">
        <v>2</v>
      </c>
      <c r="F61" s="201">
        <v>6</v>
      </c>
      <c r="G61" s="201">
        <v>11</v>
      </c>
      <c r="H61" s="201">
        <v>15</v>
      </c>
      <c r="I61" s="201">
        <v>21</v>
      </c>
      <c r="J61" s="201">
        <v>27</v>
      </c>
      <c r="K61" s="201">
        <v>32</v>
      </c>
      <c r="L61" s="201">
        <v>37</v>
      </c>
      <c r="M61" s="201">
        <v>42</v>
      </c>
      <c r="N61" s="201">
        <v>47</v>
      </c>
      <c r="O61" s="201">
        <v>52</v>
      </c>
      <c r="P61" s="201">
        <v>57</v>
      </c>
      <c r="Q61" s="201">
        <v>63</v>
      </c>
      <c r="R61" s="201">
        <v>68</v>
      </c>
      <c r="S61" s="201">
        <v>74</v>
      </c>
      <c r="T61" s="201">
        <v>79</v>
      </c>
      <c r="U61" s="201">
        <v>85</v>
      </c>
      <c r="V61" s="201">
        <v>91</v>
      </c>
      <c r="W61" s="201">
        <v>97</v>
      </c>
      <c r="X61" s="201">
        <v>103</v>
      </c>
      <c r="Y61" s="201">
        <v>110</v>
      </c>
      <c r="Z61" s="201">
        <v>117</v>
      </c>
      <c r="AA61" s="201">
        <v>124</v>
      </c>
      <c r="AB61" s="201">
        <v>131</v>
      </c>
      <c r="AC61" s="201">
        <v>139</v>
      </c>
      <c r="AD61" s="201">
        <v>146</v>
      </c>
      <c r="AE61" s="201">
        <v>154</v>
      </c>
      <c r="AF61" s="201">
        <v>163</v>
      </c>
      <c r="AG61" s="201">
        <v>171</v>
      </c>
      <c r="AH61" s="201">
        <v>180</v>
      </c>
      <c r="AI61" s="201">
        <v>189</v>
      </c>
      <c r="AJ61" s="201">
        <v>198</v>
      </c>
      <c r="AK61" s="201">
        <v>207</v>
      </c>
      <c r="AL61" s="201">
        <v>217</v>
      </c>
      <c r="AM61" s="201">
        <v>227</v>
      </c>
      <c r="AN61" s="201">
        <v>237</v>
      </c>
      <c r="AO61" s="201">
        <v>248</v>
      </c>
      <c r="AP61" s="201">
        <v>259</v>
      </c>
      <c r="AQ61" s="201">
        <v>270</v>
      </c>
      <c r="AR61" s="201">
        <v>281</v>
      </c>
      <c r="AS61" s="201">
        <v>293</v>
      </c>
      <c r="AT61" s="201">
        <v>304</v>
      </c>
      <c r="AU61" s="201">
        <v>316</v>
      </c>
      <c r="AV61" s="201">
        <v>329</v>
      </c>
      <c r="AW61" s="201">
        <v>341</v>
      </c>
      <c r="AX61" s="201">
        <v>354</v>
      </c>
      <c r="AY61" s="201">
        <v>367</v>
      </c>
      <c r="AZ61" s="201">
        <v>381</v>
      </c>
      <c r="BA61" s="201">
        <v>394</v>
      </c>
      <c r="BB61" s="201">
        <v>408</v>
      </c>
      <c r="BC61" s="201">
        <v>423</v>
      </c>
      <c r="BD61" s="201">
        <v>437</v>
      </c>
      <c r="BE61" s="201">
        <v>452</v>
      </c>
      <c r="BF61" s="201">
        <v>467</v>
      </c>
      <c r="BG61" s="201">
        <v>482</v>
      </c>
      <c r="BH61" s="201">
        <v>497</v>
      </c>
      <c r="BI61" s="201">
        <v>513</v>
      </c>
      <c r="BJ61" s="201">
        <v>528</v>
      </c>
      <c r="BK61" s="201">
        <v>544</v>
      </c>
      <c r="BL61" s="201">
        <v>560</v>
      </c>
      <c r="BM61" s="201">
        <v>575</v>
      </c>
      <c r="BN61" s="201">
        <v>591</v>
      </c>
      <c r="BO61" s="201">
        <v>607</v>
      </c>
      <c r="BP61" s="201">
        <v>622</v>
      </c>
      <c r="BQ61" s="201">
        <v>638</v>
      </c>
      <c r="BR61" s="201">
        <v>653</v>
      </c>
      <c r="BS61" s="201">
        <v>668</v>
      </c>
      <c r="BT61" s="201">
        <v>683</v>
      </c>
      <c r="BU61" s="201">
        <v>697</v>
      </c>
      <c r="BV61" s="201">
        <v>711</v>
      </c>
      <c r="BW61" s="201">
        <v>724</v>
      </c>
      <c r="BX61" s="201">
        <v>737</v>
      </c>
      <c r="BY61" s="201">
        <v>749</v>
      </c>
      <c r="BZ61" s="201">
        <v>761</v>
      </c>
      <c r="CA61" s="201">
        <v>772</v>
      </c>
      <c r="CB61" s="201">
        <v>783</v>
      </c>
      <c r="CC61" s="201">
        <v>793</v>
      </c>
      <c r="CD61" s="201">
        <v>803</v>
      </c>
      <c r="CE61" s="201">
        <v>813</v>
      </c>
      <c r="CF61" s="201">
        <v>823</v>
      </c>
      <c r="CG61" s="201">
        <v>832</v>
      </c>
      <c r="CH61" s="201">
        <v>842</v>
      </c>
      <c r="CI61" s="201">
        <v>851</v>
      </c>
      <c r="CJ61" s="201">
        <v>860</v>
      </c>
      <c r="CK61" s="201">
        <v>869</v>
      </c>
      <c r="CL61" s="201">
        <v>878</v>
      </c>
      <c r="CM61" s="201">
        <v>886</v>
      </c>
      <c r="CN61" s="201">
        <v>894</v>
      </c>
      <c r="CO61" s="201">
        <v>903</v>
      </c>
      <c r="CP61" s="201">
        <v>913</v>
      </c>
      <c r="CQ61" s="201">
        <v>924</v>
      </c>
      <c r="CR61" s="201">
        <v>939</v>
      </c>
      <c r="CS61" s="201">
        <v>962</v>
      </c>
      <c r="CT61" s="201">
        <v>1000</v>
      </c>
      <c r="CU61" s="201">
        <v>0</v>
      </c>
      <c r="CV61" s="201">
        <v>0</v>
      </c>
      <c r="CW61" s="201">
        <v>0</v>
      </c>
      <c r="CX61" s="201">
        <v>0</v>
      </c>
      <c r="CY61" s="201">
        <v>0</v>
      </c>
    </row>
    <row r="62" spans="1:103" s="201" customFormat="1" x14ac:dyDescent="0.2">
      <c r="A62" s="200" t="s">
        <v>636</v>
      </c>
      <c r="B62" s="201" t="s">
        <v>14</v>
      </c>
      <c r="C62" s="201">
        <v>5</v>
      </c>
      <c r="D62" s="201">
        <v>0</v>
      </c>
      <c r="E62" s="201">
        <v>2</v>
      </c>
      <c r="F62" s="201">
        <v>6</v>
      </c>
      <c r="G62" s="201">
        <v>11</v>
      </c>
      <c r="H62" s="201">
        <v>16</v>
      </c>
      <c r="I62" s="201">
        <v>22</v>
      </c>
      <c r="J62" s="201">
        <v>28</v>
      </c>
      <c r="K62" s="201">
        <v>33</v>
      </c>
      <c r="L62" s="201">
        <v>38</v>
      </c>
      <c r="M62" s="201">
        <v>43</v>
      </c>
      <c r="N62" s="201">
        <v>48</v>
      </c>
      <c r="O62" s="201">
        <v>53</v>
      </c>
      <c r="P62" s="201">
        <v>59</v>
      </c>
      <c r="Q62" s="201">
        <v>64</v>
      </c>
      <c r="R62" s="201">
        <v>70</v>
      </c>
      <c r="S62" s="201">
        <v>75</v>
      </c>
      <c r="T62" s="201">
        <v>81</v>
      </c>
      <c r="U62" s="201">
        <v>87</v>
      </c>
      <c r="V62" s="201">
        <v>93</v>
      </c>
      <c r="W62" s="201">
        <v>100</v>
      </c>
      <c r="X62" s="201">
        <v>106</v>
      </c>
      <c r="Y62" s="201">
        <v>113</v>
      </c>
      <c r="Z62" s="201">
        <v>120</v>
      </c>
      <c r="AA62" s="201">
        <v>128</v>
      </c>
      <c r="AB62" s="201">
        <v>135</v>
      </c>
      <c r="AC62" s="201">
        <v>143</v>
      </c>
      <c r="AD62" s="201">
        <v>151</v>
      </c>
      <c r="AE62" s="201">
        <v>159</v>
      </c>
      <c r="AF62" s="201">
        <v>168</v>
      </c>
      <c r="AG62" s="201">
        <v>177</v>
      </c>
      <c r="AH62" s="201">
        <v>186</v>
      </c>
      <c r="AI62" s="201">
        <v>195</v>
      </c>
      <c r="AJ62" s="201">
        <v>204</v>
      </c>
      <c r="AK62" s="201">
        <v>214</v>
      </c>
      <c r="AL62" s="201">
        <v>224</v>
      </c>
      <c r="AM62" s="201">
        <v>234</v>
      </c>
      <c r="AN62" s="201">
        <v>245</v>
      </c>
      <c r="AO62" s="201">
        <v>256</v>
      </c>
      <c r="AP62" s="201">
        <v>267</v>
      </c>
      <c r="AQ62" s="201">
        <v>278</v>
      </c>
      <c r="AR62" s="201">
        <v>290</v>
      </c>
      <c r="AS62" s="201">
        <v>302</v>
      </c>
      <c r="AT62" s="201">
        <v>314</v>
      </c>
      <c r="AU62" s="201">
        <v>326</v>
      </c>
      <c r="AV62" s="201">
        <v>339</v>
      </c>
      <c r="AW62" s="201">
        <v>352</v>
      </c>
      <c r="AX62" s="201">
        <v>365</v>
      </c>
      <c r="AY62" s="201">
        <v>378</v>
      </c>
      <c r="AZ62" s="201">
        <v>392</v>
      </c>
      <c r="BA62" s="201">
        <v>406</v>
      </c>
      <c r="BB62" s="201">
        <v>420</v>
      </c>
      <c r="BC62" s="201">
        <v>435</v>
      </c>
      <c r="BD62" s="201">
        <v>450</v>
      </c>
      <c r="BE62" s="201">
        <v>465</v>
      </c>
      <c r="BF62" s="201">
        <v>480</v>
      </c>
      <c r="BG62" s="201">
        <v>495</v>
      </c>
      <c r="BH62" s="201">
        <v>511</v>
      </c>
      <c r="BI62" s="201">
        <v>526</v>
      </c>
      <c r="BJ62" s="201">
        <v>542</v>
      </c>
      <c r="BK62" s="201">
        <v>558</v>
      </c>
      <c r="BL62" s="201">
        <v>574</v>
      </c>
      <c r="BM62" s="201">
        <v>589</v>
      </c>
      <c r="BN62" s="201">
        <v>605</v>
      </c>
      <c r="BO62" s="201">
        <v>621</v>
      </c>
      <c r="BP62" s="201">
        <v>636</v>
      </c>
      <c r="BQ62" s="201">
        <v>652</v>
      </c>
      <c r="BR62" s="201">
        <v>667</v>
      </c>
      <c r="BS62" s="201">
        <v>681</v>
      </c>
      <c r="BT62" s="201">
        <v>696</v>
      </c>
      <c r="BU62" s="201">
        <v>709</v>
      </c>
      <c r="BV62" s="201">
        <v>723</v>
      </c>
      <c r="BW62" s="201">
        <v>736</v>
      </c>
      <c r="BX62" s="201">
        <v>748</v>
      </c>
      <c r="BY62" s="201">
        <v>760</v>
      </c>
      <c r="BZ62" s="201">
        <v>771</v>
      </c>
      <c r="CA62" s="201">
        <v>782</v>
      </c>
      <c r="CB62" s="201">
        <v>792</v>
      </c>
      <c r="CC62" s="201">
        <v>803</v>
      </c>
      <c r="CD62" s="201">
        <v>812</v>
      </c>
      <c r="CE62" s="201">
        <v>822</v>
      </c>
      <c r="CF62" s="201">
        <v>832</v>
      </c>
      <c r="CG62" s="201">
        <v>841</v>
      </c>
      <c r="CH62" s="201">
        <v>850</v>
      </c>
      <c r="CI62" s="201">
        <v>860</v>
      </c>
      <c r="CJ62" s="201">
        <v>868</v>
      </c>
      <c r="CK62" s="201">
        <v>877</v>
      </c>
      <c r="CL62" s="201">
        <v>886</v>
      </c>
      <c r="CM62" s="201">
        <v>894</v>
      </c>
      <c r="CN62" s="201">
        <v>903</v>
      </c>
      <c r="CO62" s="201">
        <v>912</v>
      </c>
      <c r="CP62" s="201">
        <v>924</v>
      </c>
      <c r="CQ62" s="201">
        <v>939</v>
      </c>
      <c r="CR62" s="201">
        <v>962</v>
      </c>
      <c r="CS62" s="201">
        <v>1000</v>
      </c>
      <c r="CT62" s="201">
        <v>0</v>
      </c>
      <c r="CU62" s="201">
        <v>0</v>
      </c>
      <c r="CV62" s="201">
        <v>0</v>
      </c>
      <c r="CW62" s="201">
        <v>0</v>
      </c>
      <c r="CX62" s="201">
        <v>0</v>
      </c>
      <c r="CY62" s="201">
        <v>0</v>
      </c>
    </row>
    <row r="63" spans="1:103" s="201" customFormat="1" x14ac:dyDescent="0.2">
      <c r="A63" s="200" t="s">
        <v>636</v>
      </c>
      <c r="B63" s="201" t="s">
        <v>14</v>
      </c>
      <c r="C63" s="201">
        <v>6</v>
      </c>
      <c r="D63" s="201">
        <v>0</v>
      </c>
      <c r="E63" s="201">
        <v>2</v>
      </c>
      <c r="F63" s="201">
        <v>7</v>
      </c>
      <c r="G63" s="201">
        <v>12</v>
      </c>
      <c r="H63" s="201">
        <v>17</v>
      </c>
      <c r="I63" s="201">
        <v>22</v>
      </c>
      <c r="J63" s="201">
        <v>29</v>
      </c>
      <c r="K63" s="201">
        <v>34</v>
      </c>
      <c r="L63" s="201">
        <v>39</v>
      </c>
      <c r="M63" s="201">
        <v>44</v>
      </c>
      <c r="N63" s="201">
        <v>49</v>
      </c>
      <c r="O63" s="201">
        <v>55</v>
      </c>
      <c r="P63" s="201">
        <v>60</v>
      </c>
      <c r="Q63" s="201">
        <v>66</v>
      </c>
      <c r="R63" s="201">
        <v>71</v>
      </c>
      <c r="S63" s="201">
        <v>77</v>
      </c>
      <c r="T63" s="201">
        <v>83</v>
      </c>
      <c r="U63" s="201">
        <v>90</v>
      </c>
      <c r="V63" s="201">
        <v>96</v>
      </c>
      <c r="W63" s="201">
        <v>103</v>
      </c>
      <c r="X63" s="201">
        <v>109</v>
      </c>
      <c r="Y63" s="201">
        <v>117</v>
      </c>
      <c r="Z63" s="201">
        <v>124</v>
      </c>
      <c r="AA63" s="201">
        <v>131</v>
      </c>
      <c r="AB63" s="201">
        <v>139</v>
      </c>
      <c r="AC63" s="201">
        <v>147</v>
      </c>
      <c r="AD63" s="201">
        <v>156</v>
      </c>
      <c r="AE63" s="201">
        <v>164</v>
      </c>
      <c r="AF63" s="201">
        <v>173</v>
      </c>
      <c r="AG63" s="201">
        <v>182</v>
      </c>
      <c r="AH63" s="201">
        <v>191</v>
      </c>
      <c r="AI63" s="201">
        <v>201</v>
      </c>
      <c r="AJ63" s="201">
        <v>211</v>
      </c>
      <c r="AK63" s="201">
        <v>221</v>
      </c>
      <c r="AL63" s="201">
        <v>231</v>
      </c>
      <c r="AM63" s="201">
        <v>242</v>
      </c>
      <c r="AN63" s="201">
        <v>252</v>
      </c>
      <c r="AO63" s="201">
        <v>264</v>
      </c>
      <c r="AP63" s="201">
        <v>275</v>
      </c>
      <c r="AQ63" s="201">
        <v>287</v>
      </c>
      <c r="AR63" s="201">
        <v>299</v>
      </c>
      <c r="AS63" s="201">
        <v>311</v>
      </c>
      <c r="AT63" s="201">
        <v>323</v>
      </c>
      <c r="AU63" s="201">
        <v>336</v>
      </c>
      <c r="AV63" s="201">
        <v>349</v>
      </c>
      <c r="AW63" s="201">
        <v>362</v>
      </c>
      <c r="AX63" s="201">
        <v>376</v>
      </c>
      <c r="AY63" s="201">
        <v>389</v>
      </c>
      <c r="AZ63" s="201">
        <v>403</v>
      </c>
      <c r="BA63" s="201">
        <v>418</v>
      </c>
      <c r="BB63" s="201">
        <v>432</v>
      </c>
      <c r="BC63" s="201">
        <v>447</v>
      </c>
      <c r="BD63" s="201">
        <v>462</v>
      </c>
      <c r="BE63" s="201">
        <v>478</v>
      </c>
      <c r="BF63" s="201">
        <v>493</v>
      </c>
      <c r="BG63" s="201">
        <v>509</v>
      </c>
      <c r="BH63" s="201">
        <v>524</v>
      </c>
      <c r="BI63" s="201">
        <v>540</v>
      </c>
      <c r="BJ63" s="201">
        <v>556</v>
      </c>
      <c r="BK63" s="201">
        <v>572</v>
      </c>
      <c r="BL63" s="201">
        <v>588</v>
      </c>
      <c r="BM63" s="201">
        <v>604</v>
      </c>
      <c r="BN63" s="201">
        <v>619</v>
      </c>
      <c r="BO63" s="201">
        <v>635</v>
      </c>
      <c r="BP63" s="201">
        <v>650</v>
      </c>
      <c r="BQ63" s="201">
        <v>665</v>
      </c>
      <c r="BR63" s="201">
        <v>680</v>
      </c>
      <c r="BS63" s="201">
        <v>694</v>
      </c>
      <c r="BT63" s="201">
        <v>708</v>
      </c>
      <c r="BU63" s="201">
        <v>721</v>
      </c>
      <c r="BV63" s="201">
        <v>734</v>
      </c>
      <c r="BW63" s="201">
        <v>747</v>
      </c>
      <c r="BX63" s="201">
        <v>759</v>
      </c>
      <c r="BY63" s="201">
        <v>770</v>
      </c>
      <c r="BZ63" s="201">
        <v>781</v>
      </c>
      <c r="CA63" s="201">
        <v>792</v>
      </c>
      <c r="CB63" s="201">
        <v>802</v>
      </c>
      <c r="CC63" s="201">
        <v>812</v>
      </c>
      <c r="CD63" s="201">
        <v>821</v>
      </c>
      <c r="CE63" s="201">
        <v>831</v>
      </c>
      <c r="CF63" s="201">
        <v>840</v>
      </c>
      <c r="CG63" s="201">
        <v>850</v>
      </c>
      <c r="CH63" s="201">
        <v>859</v>
      </c>
      <c r="CI63" s="201">
        <v>868</v>
      </c>
      <c r="CJ63" s="201">
        <v>877</v>
      </c>
      <c r="CK63" s="201">
        <v>885</v>
      </c>
      <c r="CL63" s="201">
        <v>894</v>
      </c>
      <c r="CM63" s="201">
        <v>902</v>
      </c>
      <c r="CN63" s="201">
        <v>912</v>
      </c>
      <c r="CO63" s="201">
        <v>923</v>
      </c>
      <c r="CP63" s="201">
        <v>939</v>
      </c>
      <c r="CQ63" s="201">
        <v>962</v>
      </c>
      <c r="CR63" s="201">
        <v>1000</v>
      </c>
      <c r="CS63" s="201">
        <v>0</v>
      </c>
      <c r="CT63" s="201">
        <v>0</v>
      </c>
      <c r="CU63" s="201">
        <v>0</v>
      </c>
      <c r="CV63" s="201">
        <v>0</v>
      </c>
      <c r="CW63" s="201">
        <v>0</v>
      </c>
      <c r="CX63" s="201">
        <v>0</v>
      </c>
      <c r="CY63" s="201">
        <v>0</v>
      </c>
    </row>
    <row r="64" spans="1:103" s="201" customFormat="1" x14ac:dyDescent="0.2">
      <c r="A64" s="200" t="s">
        <v>636</v>
      </c>
      <c r="B64" s="201" t="s">
        <v>14</v>
      </c>
      <c r="C64" s="201">
        <v>7</v>
      </c>
      <c r="D64" s="201">
        <v>0</v>
      </c>
      <c r="E64" s="201">
        <v>2</v>
      </c>
      <c r="F64" s="201">
        <v>7</v>
      </c>
      <c r="G64" s="201">
        <v>12</v>
      </c>
      <c r="H64" s="201">
        <v>17</v>
      </c>
      <c r="I64" s="201">
        <v>23</v>
      </c>
      <c r="J64" s="201">
        <v>30</v>
      </c>
      <c r="K64" s="201">
        <v>35</v>
      </c>
      <c r="L64" s="201">
        <v>40</v>
      </c>
      <c r="M64" s="201">
        <v>45</v>
      </c>
      <c r="N64" s="201">
        <v>51</v>
      </c>
      <c r="O64" s="201">
        <v>56</v>
      </c>
      <c r="P64" s="201">
        <v>62</v>
      </c>
      <c r="Q64" s="201">
        <v>67</v>
      </c>
      <c r="R64" s="201">
        <v>73</v>
      </c>
      <c r="S64" s="201">
        <v>79</v>
      </c>
      <c r="T64" s="201">
        <v>86</v>
      </c>
      <c r="U64" s="201">
        <v>92</v>
      </c>
      <c r="V64" s="201">
        <v>99</v>
      </c>
      <c r="W64" s="201">
        <v>106</v>
      </c>
      <c r="X64" s="201">
        <v>113</v>
      </c>
      <c r="Y64" s="201">
        <v>120</v>
      </c>
      <c r="Z64" s="201">
        <v>128</v>
      </c>
      <c r="AA64" s="201">
        <v>136</v>
      </c>
      <c r="AB64" s="201">
        <v>144</v>
      </c>
      <c r="AC64" s="201">
        <v>152</v>
      </c>
      <c r="AD64" s="201">
        <v>161</v>
      </c>
      <c r="AE64" s="201">
        <v>169</v>
      </c>
      <c r="AF64" s="201">
        <v>178</v>
      </c>
      <c r="AG64" s="201">
        <v>188</v>
      </c>
      <c r="AH64" s="201">
        <v>197</v>
      </c>
      <c r="AI64" s="201">
        <v>207</v>
      </c>
      <c r="AJ64" s="201">
        <v>217</v>
      </c>
      <c r="AK64" s="201">
        <v>228</v>
      </c>
      <c r="AL64" s="201">
        <v>238</v>
      </c>
      <c r="AM64" s="201">
        <v>249</v>
      </c>
      <c r="AN64" s="201">
        <v>260</v>
      </c>
      <c r="AO64" s="201">
        <v>272</v>
      </c>
      <c r="AP64" s="201">
        <v>283</v>
      </c>
      <c r="AQ64" s="201">
        <v>295</v>
      </c>
      <c r="AR64" s="201">
        <v>308</v>
      </c>
      <c r="AS64" s="201">
        <v>320</v>
      </c>
      <c r="AT64" s="201">
        <v>333</v>
      </c>
      <c r="AU64" s="201">
        <v>346</v>
      </c>
      <c r="AV64" s="201">
        <v>359</v>
      </c>
      <c r="AW64" s="201">
        <v>373</v>
      </c>
      <c r="AX64" s="201">
        <v>387</v>
      </c>
      <c r="AY64" s="201">
        <v>401</v>
      </c>
      <c r="AZ64" s="201">
        <v>415</v>
      </c>
      <c r="BA64" s="201">
        <v>430</v>
      </c>
      <c r="BB64" s="201">
        <v>445</v>
      </c>
      <c r="BC64" s="201">
        <v>460</v>
      </c>
      <c r="BD64" s="201">
        <v>475</v>
      </c>
      <c r="BE64" s="201">
        <v>491</v>
      </c>
      <c r="BF64" s="201">
        <v>506</v>
      </c>
      <c r="BG64" s="201">
        <v>522</v>
      </c>
      <c r="BH64" s="201">
        <v>538</v>
      </c>
      <c r="BI64" s="201">
        <v>554</v>
      </c>
      <c r="BJ64" s="201">
        <v>570</v>
      </c>
      <c r="BK64" s="201">
        <v>586</v>
      </c>
      <c r="BL64" s="201">
        <v>602</v>
      </c>
      <c r="BM64" s="201">
        <v>618</v>
      </c>
      <c r="BN64" s="201">
        <v>633</v>
      </c>
      <c r="BO64" s="201">
        <v>649</v>
      </c>
      <c r="BP64" s="201">
        <v>664</v>
      </c>
      <c r="BQ64" s="201">
        <v>679</v>
      </c>
      <c r="BR64" s="201">
        <v>693</v>
      </c>
      <c r="BS64" s="201">
        <v>707</v>
      </c>
      <c r="BT64" s="201">
        <v>720</v>
      </c>
      <c r="BU64" s="201">
        <v>733</v>
      </c>
      <c r="BV64" s="201">
        <v>746</v>
      </c>
      <c r="BW64" s="201">
        <v>758</v>
      </c>
      <c r="BX64" s="201">
        <v>769</v>
      </c>
      <c r="BY64" s="201">
        <v>780</v>
      </c>
      <c r="BZ64" s="201">
        <v>791</v>
      </c>
      <c r="CA64" s="201">
        <v>801</v>
      </c>
      <c r="CB64" s="201">
        <v>811</v>
      </c>
      <c r="CC64" s="201">
        <v>821</v>
      </c>
      <c r="CD64" s="201">
        <v>830</v>
      </c>
      <c r="CE64" s="201">
        <v>840</v>
      </c>
      <c r="CF64" s="201">
        <v>849</v>
      </c>
      <c r="CG64" s="201">
        <v>858</v>
      </c>
      <c r="CH64" s="201">
        <v>867</v>
      </c>
      <c r="CI64" s="201">
        <v>876</v>
      </c>
      <c r="CJ64" s="201">
        <v>885</v>
      </c>
      <c r="CK64" s="201">
        <v>893</v>
      </c>
      <c r="CL64" s="201">
        <v>902</v>
      </c>
      <c r="CM64" s="201">
        <v>911</v>
      </c>
      <c r="CN64" s="201">
        <v>923</v>
      </c>
      <c r="CO64" s="201">
        <v>938</v>
      </c>
      <c r="CP64" s="201">
        <v>961</v>
      </c>
      <c r="CQ64" s="201">
        <v>1000</v>
      </c>
      <c r="CR64" s="201">
        <v>0</v>
      </c>
      <c r="CS64" s="201">
        <v>0</v>
      </c>
      <c r="CT64" s="201">
        <v>0</v>
      </c>
      <c r="CU64" s="201">
        <v>0</v>
      </c>
      <c r="CV64" s="201">
        <v>0</v>
      </c>
      <c r="CW64" s="201">
        <v>0</v>
      </c>
      <c r="CX64" s="201">
        <v>0</v>
      </c>
      <c r="CY64" s="201">
        <v>0</v>
      </c>
    </row>
    <row r="65" spans="1:103" s="201" customFormat="1" x14ac:dyDescent="0.2">
      <c r="A65" s="200" t="s">
        <v>636</v>
      </c>
      <c r="B65" s="201" t="s">
        <v>14</v>
      </c>
      <c r="C65" s="201">
        <v>8</v>
      </c>
      <c r="D65" s="201">
        <v>0</v>
      </c>
      <c r="E65" s="201">
        <v>2</v>
      </c>
      <c r="F65" s="201">
        <v>7</v>
      </c>
      <c r="G65" s="201">
        <v>13</v>
      </c>
      <c r="H65" s="201">
        <v>18</v>
      </c>
      <c r="I65" s="201">
        <v>24</v>
      </c>
      <c r="J65" s="201">
        <v>30</v>
      </c>
      <c r="K65" s="201">
        <v>36</v>
      </c>
      <c r="L65" s="201">
        <v>41</v>
      </c>
      <c r="M65" s="201">
        <v>46</v>
      </c>
      <c r="N65" s="201">
        <v>52</v>
      </c>
      <c r="O65" s="201">
        <v>57</v>
      </c>
      <c r="P65" s="201">
        <v>63</v>
      </c>
      <c r="Q65" s="201">
        <v>69</v>
      </c>
      <c r="R65" s="201">
        <v>75</v>
      </c>
      <c r="S65" s="201">
        <v>81</v>
      </c>
      <c r="T65" s="201">
        <v>88</v>
      </c>
      <c r="U65" s="201">
        <v>94</v>
      </c>
      <c r="V65" s="201">
        <v>101</v>
      </c>
      <c r="W65" s="201">
        <v>109</v>
      </c>
      <c r="X65" s="201">
        <v>116</v>
      </c>
      <c r="Y65" s="201">
        <v>124</v>
      </c>
      <c r="Z65" s="201">
        <v>132</v>
      </c>
      <c r="AA65" s="201">
        <v>140</v>
      </c>
      <c r="AB65" s="201">
        <v>148</v>
      </c>
      <c r="AC65" s="201">
        <v>157</v>
      </c>
      <c r="AD65" s="201">
        <v>166</v>
      </c>
      <c r="AE65" s="201">
        <v>175</v>
      </c>
      <c r="AF65" s="201">
        <v>184</v>
      </c>
      <c r="AG65" s="201">
        <v>194</v>
      </c>
      <c r="AH65" s="201">
        <v>204</v>
      </c>
      <c r="AI65" s="201">
        <v>214</v>
      </c>
      <c r="AJ65" s="201">
        <v>224</v>
      </c>
      <c r="AK65" s="201">
        <v>235</v>
      </c>
      <c r="AL65" s="201">
        <v>246</v>
      </c>
      <c r="AM65" s="201">
        <v>257</v>
      </c>
      <c r="AN65" s="201">
        <v>268</v>
      </c>
      <c r="AO65" s="201">
        <v>280</v>
      </c>
      <c r="AP65" s="201">
        <v>292</v>
      </c>
      <c r="AQ65" s="201">
        <v>305</v>
      </c>
      <c r="AR65" s="201">
        <v>317</v>
      </c>
      <c r="AS65" s="201">
        <v>330</v>
      </c>
      <c r="AT65" s="201">
        <v>343</v>
      </c>
      <c r="AU65" s="201">
        <v>356</v>
      </c>
      <c r="AV65" s="201">
        <v>370</v>
      </c>
      <c r="AW65" s="201">
        <v>384</v>
      </c>
      <c r="AX65" s="201">
        <v>398</v>
      </c>
      <c r="AY65" s="201">
        <v>413</v>
      </c>
      <c r="AZ65" s="201">
        <v>427</v>
      </c>
      <c r="BA65" s="201">
        <v>442</v>
      </c>
      <c r="BB65" s="201">
        <v>457</v>
      </c>
      <c r="BC65" s="201">
        <v>473</v>
      </c>
      <c r="BD65" s="201">
        <v>488</v>
      </c>
      <c r="BE65" s="201">
        <v>504</v>
      </c>
      <c r="BF65" s="201">
        <v>520</v>
      </c>
      <c r="BG65" s="201">
        <v>536</v>
      </c>
      <c r="BH65" s="201">
        <v>552</v>
      </c>
      <c r="BI65" s="201">
        <v>568</v>
      </c>
      <c r="BJ65" s="201">
        <v>584</v>
      </c>
      <c r="BK65" s="201">
        <v>600</v>
      </c>
      <c r="BL65" s="201">
        <v>616</v>
      </c>
      <c r="BM65" s="201">
        <v>632</v>
      </c>
      <c r="BN65" s="201">
        <v>647</v>
      </c>
      <c r="BO65" s="201">
        <v>662</v>
      </c>
      <c r="BP65" s="201">
        <v>677</v>
      </c>
      <c r="BQ65" s="201">
        <v>691</v>
      </c>
      <c r="BR65" s="201">
        <v>705</v>
      </c>
      <c r="BS65" s="201">
        <v>719</v>
      </c>
      <c r="BT65" s="201">
        <v>732</v>
      </c>
      <c r="BU65" s="201">
        <v>744</v>
      </c>
      <c r="BV65" s="201">
        <v>756</v>
      </c>
      <c r="BW65" s="201">
        <v>768</v>
      </c>
      <c r="BX65" s="201">
        <v>779</v>
      </c>
      <c r="BY65" s="201">
        <v>790</v>
      </c>
      <c r="BZ65" s="201">
        <v>800</v>
      </c>
      <c r="CA65" s="201">
        <v>810</v>
      </c>
      <c r="CB65" s="201">
        <v>820</v>
      </c>
      <c r="CC65" s="201">
        <v>829</v>
      </c>
      <c r="CD65" s="201">
        <v>839</v>
      </c>
      <c r="CE65" s="201">
        <v>848</v>
      </c>
      <c r="CF65" s="201">
        <v>858</v>
      </c>
      <c r="CG65" s="201">
        <v>867</v>
      </c>
      <c r="CH65" s="201">
        <v>875</v>
      </c>
      <c r="CI65" s="201">
        <v>884</v>
      </c>
      <c r="CJ65" s="201">
        <v>893</v>
      </c>
      <c r="CK65" s="201">
        <v>901</v>
      </c>
      <c r="CL65" s="201">
        <v>911</v>
      </c>
      <c r="CM65" s="201">
        <v>923</v>
      </c>
      <c r="CN65" s="201">
        <v>938</v>
      </c>
      <c r="CO65" s="201">
        <v>961</v>
      </c>
      <c r="CP65" s="201">
        <v>1000</v>
      </c>
      <c r="CQ65" s="201">
        <v>0</v>
      </c>
      <c r="CR65" s="201">
        <v>0</v>
      </c>
      <c r="CS65" s="201">
        <v>0</v>
      </c>
      <c r="CT65" s="201">
        <v>0</v>
      </c>
      <c r="CU65" s="201">
        <v>0</v>
      </c>
      <c r="CV65" s="201">
        <v>0</v>
      </c>
      <c r="CW65" s="201">
        <v>0</v>
      </c>
      <c r="CX65" s="201">
        <v>0</v>
      </c>
      <c r="CY65" s="201">
        <v>0</v>
      </c>
    </row>
    <row r="66" spans="1:103" s="201" customFormat="1" x14ac:dyDescent="0.2">
      <c r="A66" s="200" t="s">
        <v>636</v>
      </c>
      <c r="B66" s="201" t="s">
        <v>14</v>
      </c>
      <c r="C66" s="201">
        <v>9</v>
      </c>
      <c r="D66" s="201">
        <v>0</v>
      </c>
      <c r="E66" s="201">
        <v>2</v>
      </c>
      <c r="F66" s="201">
        <v>8</v>
      </c>
      <c r="G66" s="201">
        <v>13</v>
      </c>
      <c r="H66" s="201">
        <v>18</v>
      </c>
      <c r="I66" s="201">
        <v>24</v>
      </c>
      <c r="J66" s="201">
        <v>31</v>
      </c>
      <c r="K66" s="201">
        <v>36</v>
      </c>
      <c r="L66" s="201">
        <v>42</v>
      </c>
      <c r="M66" s="201">
        <v>47</v>
      </c>
      <c r="N66" s="201">
        <v>53</v>
      </c>
      <c r="O66" s="201">
        <v>59</v>
      </c>
      <c r="P66" s="201">
        <v>65</v>
      </c>
      <c r="Q66" s="201">
        <v>71</v>
      </c>
      <c r="R66" s="201">
        <v>77</v>
      </c>
      <c r="S66" s="201">
        <v>83</v>
      </c>
      <c r="T66" s="201">
        <v>90</v>
      </c>
      <c r="U66" s="201">
        <v>97</v>
      </c>
      <c r="V66" s="201">
        <v>104</v>
      </c>
      <c r="W66" s="201">
        <v>112</v>
      </c>
      <c r="X66" s="201">
        <v>119</v>
      </c>
      <c r="Y66" s="201">
        <v>127</v>
      </c>
      <c r="Z66" s="201">
        <v>136</v>
      </c>
      <c r="AA66" s="201">
        <v>144</v>
      </c>
      <c r="AB66" s="201">
        <v>153</v>
      </c>
      <c r="AC66" s="201">
        <v>162</v>
      </c>
      <c r="AD66" s="201">
        <v>171</v>
      </c>
      <c r="AE66" s="201">
        <v>180</v>
      </c>
      <c r="AF66" s="201">
        <v>190</v>
      </c>
      <c r="AG66" s="201">
        <v>200</v>
      </c>
      <c r="AH66" s="201">
        <v>210</v>
      </c>
      <c r="AI66" s="201">
        <v>220</v>
      </c>
      <c r="AJ66" s="201">
        <v>231</v>
      </c>
      <c r="AK66" s="201">
        <v>242</v>
      </c>
      <c r="AL66" s="201">
        <v>253</v>
      </c>
      <c r="AM66" s="201">
        <v>265</v>
      </c>
      <c r="AN66" s="201">
        <v>277</v>
      </c>
      <c r="AO66" s="201">
        <v>289</v>
      </c>
      <c r="AP66" s="201">
        <v>301</v>
      </c>
      <c r="AQ66" s="201">
        <v>314</v>
      </c>
      <c r="AR66" s="201">
        <v>327</v>
      </c>
      <c r="AS66" s="201">
        <v>340</v>
      </c>
      <c r="AT66" s="201">
        <v>353</v>
      </c>
      <c r="AU66" s="201">
        <v>367</v>
      </c>
      <c r="AV66" s="201">
        <v>381</v>
      </c>
      <c r="AW66" s="201">
        <v>395</v>
      </c>
      <c r="AX66" s="201">
        <v>410</v>
      </c>
      <c r="AY66" s="201">
        <v>424</v>
      </c>
      <c r="AZ66" s="201">
        <v>440</v>
      </c>
      <c r="BA66" s="201">
        <v>455</v>
      </c>
      <c r="BB66" s="201">
        <v>470</v>
      </c>
      <c r="BC66" s="201">
        <v>486</v>
      </c>
      <c r="BD66" s="201">
        <v>502</v>
      </c>
      <c r="BE66" s="201">
        <v>518</v>
      </c>
      <c r="BF66" s="201">
        <v>534</v>
      </c>
      <c r="BG66" s="201">
        <v>550</v>
      </c>
      <c r="BH66" s="201">
        <v>566</v>
      </c>
      <c r="BI66" s="201">
        <v>582</v>
      </c>
      <c r="BJ66" s="201">
        <v>598</v>
      </c>
      <c r="BK66" s="201">
        <v>614</v>
      </c>
      <c r="BL66" s="201">
        <v>630</v>
      </c>
      <c r="BM66" s="201">
        <v>645</v>
      </c>
      <c r="BN66" s="201">
        <v>661</v>
      </c>
      <c r="BO66" s="201">
        <v>675</v>
      </c>
      <c r="BP66" s="201">
        <v>690</v>
      </c>
      <c r="BQ66" s="201">
        <v>704</v>
      </c>
      <c r="BR66" s="201">
        <v>718</v>
      </c>
      <c r="BS66" s="201">
        <v>731</v>
      </c>
      <c r="BT66" s="201">
        <v>743</v>
      </c>
      <c r="BU66" s="201">
        <v>755</v>
      </c>
      <c r="BV66" s="201">
        <v>767</v>
      </c>
      <c r="BW66" s="201">
        <v>778</v>
      </c>
      <c r="BX66" s="201">
        <v>789</v>
      </c>
      <c r="BY66" s="201">
        <v>799</v>
      </c>
      <c r="BZ66" s="201">
        <v>809</v>
      </c>
      <c r="CA66" s="201">
        <v>819</v>
      </c>
      <c r="CB66" s="201">
        <v>828</v>
      </c>
      <c r="CC66" s="201">
        <v>838</v>
      </c>
      <c r="CD66" s="201">
        <v>848</v>
      </c>
      <c r="CE66" s="201">
        <v>857</v>
      </c>
      <c r="CF66" s="201">
        <v>866</v>
      </c>
      <c r="CG66" s="201">
        <v>875</v>
      </c>
      <c r="CH66" s="201">
        <v>883</v>
      </c>
      <c r="CI66" s="201">
        <v>892</v>
      </c>
      <c r="CJ66" s="201">
        <v>901</v>
      </c>
      <c r="CK66" s="201">
        <v>911</v>
      </c>
      <c r="CL66" s="201">
        <v>922</v>
      </c>
      <c r="CM66" s="201">
        <v>938</v>
      </c>
      <c r="CN66" s="201">
        <v>961</v>
      </c>
      <c r="CO66" s="201">
        <v>1000</v>
      </c>
      <c r="CP66" s="201">
        <v>0</v>
      </c>
      <c r="CQ66" s="201">
        <v>0</v>
      </c>
      <c r="CR66" s="201">
        <v>0</v>
      </c>
      <c r="CS66" s="201">
        <v>0</v>
      </c>
      <c r="CT66" s="201">
        <v>0</v>
      </c>
      <c r="CU66" s="201">
        <v>0</v>
      </c>
      <c r="CV66" s="201">
        <v>0</v>
      </c>
      <c r="CW66" s="201">
        <v>0</v>
      </c>
      <c r="CX66" s="201">
        <v>0</v>
      </c>
      <c r="CY66" s="201">
        <v>0</v>
      </c>
    </row>
    <row r="67" spans="1:103" s="201" customFormat="1" x14ac:dyDescent="0.2">
      <c r="A67" s="200" t="s">
        <v>636</v>
      </c>
      <c r="B67" s="201" t="s">
        <v>14</v>
      </c>
      <c r="C67" s="201">
        <v>10</v>
      </c>
      <c r="D67" s="201">
        <v>0</v>
      </c>
      <c r="E67" s="201">
        <v>3</v>
      </c>
      <c r="F67" s="201">
        <v>8</v>
      </c>
      <c r="G67" s="201">
        <v>13</v>
      </c>
      <c r="H67" s="201">
        <v>19</v>
      </c>
      <c r="I67" s="201">
        <v>25</v>
      </c>
      <c r="J67" s="201">
        <v>31</v>
      </c>
      <c r="K67" s="201">
        <v>37</v>
      </c>
      <c r="L67" s="201">
        <v>42</v>
      </c>
      <c r="M67" s="201">
        <v>48</v>
      </c>
      <c r="N67" s="201">
        <v>54</v>
      </c>
      <c r="O67" s="201">
        <v>60</v>
      </c>
      <c r="P67" s="201">
        <v>66</v>
      </c>
      <c r="Q67" s="201">
        <v>72</v>
      </c>
      <c r="R67" s="201">
        <v>79</v>
      </c>
      <c r="S67" s="201">
        <v>86</v>
      </c>
      <c r="T67" s="201">
        <v>93</v>
      </c>
      <c r="U67" s="201">
        <v>100</v>
      </c>
      <c r="V67" s="201">
        <v>107</v>
      </c>
      <c r="W67" s="201">
        <v>115</v>
      </c>
      <c r="X67" s="201">
        <v>123</v>
      </c>
      <c r="Y67" s="201">
        <v>131</v>
      </c>
      <c r="Z67" s="201">
        <v>140</v>
      </c>
      <c r="AA67" s="201">
        <v>148</v>
      </c>
      <c r="AB67" s="201">
        <v>157</v>
      </c>
      <c r="AC67" s="201">
        <v>167</v>
      </c>
      <c r="AD67" s="201">
        <v>176</v>
      </c>
      <c r="AE67" s="201">
        <v>186</v>
      </c>
      <c r="AF67" s="201">
        <v>196</v>
      </c>
      <c r="AG67" s="201">
        <v>206</v>
      </c>
      <c r="AH67" s="201">
        <v>216</v>
      </c>
      <c r="AI67" s="201">
        <v>227</v>
      </c>
      <c r="AJ67" s="201">
        <v>238</v>
      </c>
      <c r="AK67" s="201">
        <v>250</v>
      </c>
      <c r="AL67" s="201">
        <v>261</v>
      </c>
      <c r="AM67" s="201">
        <v>273</v>
      </c>
      <c r="AN67" s="201">
        <v>285</v>
      </c>
      <c r="AO67" s="201">
        <v>298</v>
      </c>
      <c r="AP67" s="201">
        <v>310</v>
      </c>
      <c r="AQ67" s="201">
        <v>323</v>
      </c>
      <c r="AR67" s="201">
        <v>337</v>
      </c>
      <c r="AS67" s="201">
        <v>350</v>
      </c>
      <c r="AT67" s="201">
        <v>364</v>
      </c>
      <c r="AU67" s="201">
        <v>378</v>
      </c>
      <c r="AV67" s="201">
        <v>392</v>
      </c>
      <c r="AW67" s="201">
        <v>407</v>
      </c>
      <c r="AX67" s="201">
        <v>422</v>
      </c>
      <c r="AY67" s="201">
        <v>437</v>
      </c>
      <c r="AZ67" s="201">
        <v>452</v>
      </c>
      <c r="BA67" s="201">
        <v>468</v>
      </c>
      <c r="BB67" s="201">
        <v>483</v>
      </c>
      <c r="BC67" s="201">
        <v>499</v>
      </c>
      <c r="BD67" s="201">
        <v>515</v>
      </c>
      <c r="BE67" s="201">
        <v>531</v>
      </c>
      <c r="BF67" s="201">
        <v>547</v>
      </c>
      <c r="BG67" s="201">
        <v>564</v>
      </c>
      <c r="BH67" s="201">
        <v>580</v>
      </c>
      <c r="BI67" s="201">
        <v>596</v>
      </c>
      <c r="BJ67" s="201">
        <v>612</v>
      </c>
      <c r="BK67" s="201">
        <v>628</v>
      </c>
      <c r="BL67" s="201">
        <v>644</v>
      </c>
      <c r="BM67" s="201">
        <v>659</v>
      </c>
      <c r="BN67" s="201">
        <v>674</v>
      </c>
      <c r="BO67" s="201">
        <v>688</v>
      </c>
      <c r="BP67" s="201">
        <v>703</v>
      </c>
      <c r="BQ67" s="201">
        <v>716</v>
      </c>
      <c r="BR67" s="201">
        <v>729</v>
      </c>
      <c r="BS67" s="201">
        <v>742</v>
      </c>
      <c r="BT67" s="201">
        <v>754</v>
      </c>
      <c r="BU67" s="201">
        <v>766</v>
      </c>
      <c r="BV67" s="201">
        <v>777</v>
      </c>
      <c r="BW67" s="201">
        <v>788</v>
      </c>
      <c r="BX67" s="201">
        <v>798</v>
      </c>
      <c r="BY67" s="201">
        <v>808</v>
      </c>
      <c r="BZ67" s="201">
        <v>818</v>
      </c>
      <c r="CA67" s="201">
        <v>828</v>
      </c>
      <c r="CB67" s="201">
        <v>837</v>
      </c>
      <c r="CC67" s="201">
        <v>847</v>
      </c>
      <c r="CD67" s="201">
        <v>856</v>
      </c>
      <c r="CE67" s="201">
        <v>865</v>
      </c>
      <c r="CF67" s="201">
        <v>874</v>
      </c>
      <c r="CG67" s="201">
        <v>883</v>
      </c>
      <c r="CH67" s="201">
        <v>892</v>
      </c>
      <c r="CI67" s="201">
        <v>900</v>
      </c>
      <c r="CJ67" s="201">
        <v>910</v>
      </c>
      <c r="CK67" s="201">
        <v>922</v>
      </c>
      <c r="CL67" s="201">
        <v>938</v>
      </c>
      <c r="CM67" s="201">
        <v>961</v>
      </c>
      <c r="CN67" s="201">
        <v>1000</v>
      </c>
      <c r="CO67" s="201">
        <v>0</v>
      </c>
      <c r="CP67" s="201">
        <v>0</v>
      </c>
      <c r="CQ67" s="201">
        <v>0</v>
      </c>
      <c r="CR67" s="201">
        <v>0</v>
      </c>
      <c r="CS67" s="201">
        <v>0</v>
      </c>
      <c r="CT67" s="201">
        <v>0</v>
      </c>
      <c r="CU67" s="201">
        <v>0</v>
      </c>
      <c r="CV67" s="201">
        <v>0</v>
      </c>
      <c r="CW67" s="201">
        <v>0</v>
      </c>
      <c r="CX67" s="201">
        <v>0</v>
      </c>
      <c r="CY67" s="201">
        <v>0</v>
      </c>
    </row>
    <row r="68" spans="1:103" s="201" customFormat="1" x14ac:dyDescent="0.2">
      <c r="A68" s="200" t="s">
        <v>636</v>
      </c>
      <c r="B68" s="201" t="s">
        <v>14</v>
      </c>
      <c r="C68" s="201">
        <v>11</v>
      </c>
      <c r="D68" s="201">
        <v>0</v>
      </c>
      <c r="E68" s="201">
        <v>3</v>
      </c>
      <c r="F68" s="201">
        <v>8</v>
      </c>
      <c r="G68" s="201">
        <v>13</v>
      </c>
      <c r="H68" s="201">
        <v>19</v>
      </c>
      <c r="I68" s="201">
        <v>25</v>
      </c>
      <c r="J68" s="201">
        <v>32</v>
      </c>
      <c r="K68" s="201">
        <v>38</v>
      </c>
      <c r="L68" s="201">
        <v>43</v>
      </c>
      <c r="M68" s="201">
        <v>49</v>
      </c>
      <c r="N68" s="201">
        <v>55</v>
      </c>
      <c r="O68" s="201">
        <v>61</v>
      </c>
      <c r="P68" s="201">
        <v>68</v>
      </c>
      <c r="Q68" s="201">
        <v>74</v>
      </c>
      <c r="R68" s="201">
        <v>81</v>
      </c>
      <c r="S68" s="201">
        <v>88</v>
      </c>
      <c r="T68" s="201">
        <v>95</v>
      </c>
      <c r="U68" s="201">
        <v>103</v>
      </c>
      <c r="V68" s="201">
        <v>111</v>
      </c>
      <c r="W68" s="201">
        <v>119</v>
      </c>
      <c r="X68" s="201">
        <v>127</v>
      </c>
      <c r="Y68" s="201">
        <v>135</v>
      </c>
      <c r="Z68" s="201">
        <v>144</v>
      </c>
      <c r="AA68" s="201">
        <v>153</v>
      </c>
      <c r="AB68" s="201">
        <v>162</v>
      </c>
      <c r="AC68" s="201">
        <v>172</v>
      </c>
      <c r="AD68" s="201">
        <v>182</v>
      </c>
      <c r="AE68" s="201">
        <v>192</v>
      </c>
      <c r="AF68" s="201">
        <v>202</v>
      </c>
      <c r="AG68" s="201">
        <v>212</v>
      </c>
      <c r="AH68" s="201">
        <v>223</v>
      </c>
      <c r="AI68" s="201">
        <v>234</v>
      </c>
      <c r="AJ68" s="201">
        <v>246</v>
      </c>
      <c r="AK68" s="201">
        <v>257</v>
      </c>
      <c r="AL68" s="201">
        <v>269</v>
      </c>
      <c r="AM68" s="201">
        <v>282</v>
      </c>
      <c r="AN68" s="201">
        <v>294</v>
      </c>
      <c r="AO68" s="201">
        <v>307</v>
      </c>
      <c r="AP68" s="201">
        <v>320</v>
      </c>
      <c r="AQ68" s="201">
        <v>333</v>
      </c>
      <c r="AR68" s="201">
        <v>347</v>
      </c>
      <c r="AS68" s="201">
        <v>361</v>
      </c>
      <c r="AT68" s="201">
        <v>375</v>
      </c>
      <c r="AU68" s="201">
        <v>389</v>
      </c>
      <c r="AV68" s="201">
        <v>404</v>
      </c>
      <c r="AW68" s="201">
        <v>419</v>
      </c>
      <c r="AX68" s="201">
        <v>434</v>
      </c>
      <c r="AY68" s="201">
        <v>449</v>
      </c>
      <c r="AZ68" s="201">
        <v>465</v>
      </c>
      <c r="BA68" s="201">
        <v>481</v>
      </c>
      <c r="BB68" s="201">
        <v>497</v>
      </c>
      <c r="BC68" s="201">
        <v>513</v>
      </c>
      <c r="BD68" s="201">
        <v>529</v>
      </c>
      <c r="BE68" s="201">
        <v>545</v>
      </c>
      <c r="BF68" s="201">
        <v>561</v>
      </c>
      <c r="BG68" s="201">
        <v>578</v>
      </c>
      <c r="BH68" s="201">
        <v>594</v>
      </c>
      <c r="BI68" s="201">
        <v>610</v>
      </c>
      <c r="BJ68" s="201">
        <v>626</v>
      </c>
      <c r="BK68" s="201">
        <v>642</v>
      </c>
      <c r="BL68" s="201">
        <v>657</v>
      </c>
      <c r="BM68" s="201">
        <v>672</v>
      </c>
      <c r="BN68" s="201">
        <v>687</v>
      </c>
      <c r="BO68" s="201">
        <v>701</v>
      </c>
      <c r="BP68" s="201">
        <v>715</v>
      </c>
      <c r="BQ68" s="201">
        <v>728</v>
      </c>
      <c r="BR68" s="201">
        <v>741</v>
      </c>
      <c r="BS68" s="201">
        <v>753</v>
      </c>
      <c r="BT68" s="201">
        <v>764</v>
      </c>
      <c r="BU68" s="201">
        <v>776</v>
      </c>
      <c r="BV68" s="201">
        <v>786</v>
      </c>
      <c r="BW68" s="201">
        <v>797</v>
      </c>
      <c r="BX68" s="201">
        <v>807</v>
      </c>
      <c r="BY68" s="201">
        <v>817</v>
      </c>
      <c r="BZ68" s="201">
        <v>827</v>
      </c>
      <c r="CA68" s="201">
        <v>836</v>
      </c>
      <c r="CB68" s="201">
        <v>846</v>
      </c>
      <c r="CC68" s="201">
        <v>856</v>
      </c>
      <c r="CD68" s="201">
        <v>865</v>
      </c>
      <c r="CE68" s="201">
        <v>874</v>
      </c>
      <c r="CF68" s="201">
        <v>882</v>
      </c>
      <c r="CG68" s="201">
        <v>891</v>
      </c>
      <c r="CH68" s="201">
        <v>900</v>
      </c>
      <c r="CI68" s="201">
        <v>910</v>
      </c>
      <c r="CJ68" s="201">
        <v>922</v>
      </c>
      <c r="CK68" s="201">
        <v>937</v>
      </c>
      <c r="CL68" s="201">
        <v>961</v>
      </c>
      <c r="CM68" s="201">
        <v>1000</v>
      </c>
      <c r="CN68" s="201">
        <v>0</v>
      </c>
      <c r="CO68" s="201">
        <v>0</v>
      </c>
      <c r="CP68" s="201">
        <v>0</v>
      </c>
      <c r="CQ68" s="201">
        <v>0</v>
      </c>
      <c r="CR68" s="201">
        <v>0</v>
      </c>
      <c r="CS68" s="201">
        <v>0</v>
      </c>
      <c r="CT68" s="201">
        <v>0</v>
      </c>
      <c r="CU68" s="201">
        <v>0</v>
      </c>
      <c r="CV68" s="201">
        <v>0</v>
      </c>
      <c r="CW68" s="201">
        <v>0</v>
      </c>
      <c r="CX68" s="201">
        <v>0</v>
      </c>
      <c r="CY68" s="201">
        <v>0</v>
      </c>
    </row>
    <row r="69" spans="1:103" s="201" customFormat="1" x14ac:dyDescent="0.2">
      <c r="A69" s="200" t="s">
        <v>636</v>
      </c>
      <c r="B69" s="201" t="s">
        <v>14</v>
      </c>
      <c r="C69" s="201">
        <v>12</v>
      </c>
      <c r="D69" s="201">
        <v>0</v>
      </c>
      <c r="E69" s="201">
        <v>3</v>
      </c>
      <c r="F69" s="201">
        <v>8</v>
      </c>
      <c r="G69" s="201">
        <v>14</v>
      </c>
      <c r="H69" s="201">
        <v>19</v>
      </c>
      <c r="I69" s="201">
        <v>26</v>
      </c>
      <c r="J69" s="201">
        <v>33</v>
      </c>
      <c r="K69" s="201">
        <v>38</v>
      </c>
      <c r="L69" s="201">
        <v>44</v>
      </c>
      <c r="M69" s="201">
        <v>50</v>
      </c>
      <c r="N69" s="201">
        <v>56</v>
      </c>
      <c r="O69" s="201">
        <v>63</v>
      </c>
      <c r="P69" s="201">
        <v>69</v>
      </c>
      <c r="Q69" s="201">
        <v>76</v>
      </c>
      <c r="R69" s="201">
        <v>83</v>
      </c>
      <c r="S69" s="201">
        <v>91</v>
      </c>
      <c r="T69" s="201">
        <v>98</v>
      </c>
      <c r="U69" s="201">
        <v>106</v>
      </c>
      <c r="V69" s="201">
        <v>114</v>
      </c>
      <c r="W69" s="201">
        <v>122</v>
      </c>
      <c r="X69" s="201">
        <v>131</v>
      </c>
      <c r="Y69" s="201">
        <v>140</v>
      </c>
      <c r="Z69" s="201">
        <v>149</v>
      </c>
      <c r="AA69" s="201">
        <v>158</v>
      </c>
      <c r="AB69" s="201">
        <v>167</v>
      </c>
      <c r="AC69" s="201">
        <v>177</v>
      </c>
      <c r="AD69" s="201">
        <v>187</v>
      </c>
      <c r="AE69" s="201">
        <v>198</v>
      </c>
      <c r="AF69" s="201">
        <v>208</v>
      </c>
      <c r="AG69" s="201">
        <v>219</v>
      </c>
      <c r="AH69" s="201">
        <v>230</v>
      </c>
      <c r="AI69" s="201">
        <v>242</v>
      </c>
      <c r="AJ69" s="201">
        <v>254</v>
      </c>
      <c r="AK69" s="201">
        <v>266</v>
      </c>
      <c r="AL69" s="201">
        <v>278</v>
      </c>
      <c r="AM69" s="201">
        <v>290</v>
      </c>
      <c r="AN69" s="201">
        <v>303</v>
      </c>
      <c r="AO69" s="201">
        <v>316</v>
      </c>
      <c r="AP69" s="201">
        <v>330</v>
      </c>
      <c r="AQ69" s="201">
        <v>343</v>
      </c>
      <c r="AR69" s="201">
        <v>357</v>
      </c>
      <c r="AS69" s="201">
        <v>371</v>
      </c>
      <c r="AT69" s="201">
        <v>386</v>
      </c>
      <c r="AU69" s="201">
        <v>401</v>
      </c>
      <c r="AV69" s="201">
        <v>416</v>
      </c>
      <c r="AW69" s="201">
        <v>431</v>
      </c>
      <c r="AX69" s="201">
        <v>446</v>
      </c>
      <c r="AY69" s="201">
        <v>462</v>
      </c>
      <c r="AZ69" s="201">
        <v>478</v>
      </c>
      <c r="BA69" s="201">
        <v>494</v>
      </c>
      <c r="BB69" s="201">
        <v>510</v>
      </c>
      <c r="BC69" s="201">
        <v>526</v>
      </c>
      <c r="BD69" s="201">
        <v>543</v>
      </c>
      <c r="BE69" s="201">
        <v>559</v>
      </c>
      <c r="BF69" s="201">
        <v>576</v>
      </c>
      <c r="BG69" s="201">
        <v>592</v>
      </c>
      <c r="BH69" s="201">
        <v>608</v>
      </c>
      <c r="BI69" s="201">
        <v>624</v>
      </c>
      <c r="BJ69" s="201">
        <v>640</v>
      </c>
      <c r="BK69" s="201">
        <v>655</v>
      </c>
      <c r="BL69" s="201">
        <v>670</v>
      </c>
      <c r="BM69" s="201">
        <v>685</v>
      </c>
      <c r="BN69" s="201">
        <v>699</v>
      </c>
      <c r="BO69" s="201">
        <v>713</v>
      </c>
      <c r="BP69" s="201">
        <v>727</v>
      </c>
      <c r="BQ69" s="201">
        <v>739</v>
      </c>
      <c r="BR69" s="201">
        <v>752</v>
      </c>
      <c r="BS69" s="201">
        <v>763</v>
      </c>
      <c r="BT69" s="201">
        <v>775</v>
      </c>
      <c r="BU69" s="201">
        <v>785</v>
      </c>
      <c r="BV69" s="201">
        <v>796</v>
      </c>
      <c r="BW69" s="201">
        <v>806</v>
      </c>
      <c r="BX69" s="201">
        <v>816</v>
      </c>
      <c r="BY69" s="201">
        <v>826</v>
      </c>
      <c r="BZ69" s="201">
        <v>836</v>
      </c>
      <c r="CA69" s="201">
        <v>845</v>
      </c>
      <c r="CB69" s="201">
        <v>855</v>
      </c>
      <c r="CC69" s="201">
        <v>864</v>
      </c>
      <c r="CD69" s="201">
        <v>873</v>
      </c>
      <c r="CE69" s="201">
        <v>882</v>
      </c>
      <c r="CF69" s="201">
        <v>890</v>
      </c>
      <c r="CG69" s="201">
        <v>899</v>
      </c>
      <c r="CH69" s="201">
        <v>909</v>
      </c>
      <c r="CI69" s="201">
        <v>921</v>
      </c>
      <c r="CJ69" s="201">
        <v>937</v>
      </c>
      <c r="CK69" s="201">
        <v>961</v>
      </c>
      <c r="CL69" s="201">
        <v>1000</v>
      </c>
      <c r="CM69" s="201">
        <v>0</v>
      </c>
      <c r="CN69" s="201">
        <v>0</v>
      </c>
      <c r="CO69" s="201">
        <v>0</v>
      </c>
      <c r="CP69" s="201">
        <v>0</v>
      </c>
      <c r="CQ69" s="201">
        <v>0</v>
      </c>
      <c r="CR69" s="201">
        <v>0</v>
      </c>
      <c r="CS69" s="201">
        <v>0</v>
      </c>
      <c r="CT69" s="201">
        <v>0</v>
      </c>
      <c r="CU69" s="201">
        <v>0</v>
      </c>
      <c r="CV69" s="201">
        <v>0</v>
      </c>
      <c r="CW69" s="201">
        <v>0</v>
      </c>
      <c r="CX69" s="201">
        <v>0</v>
      </c>
      <c r="CY69" s="201">
        <v>0</v>
      </c>
    </row>
    <row r="70" spans="1:103" s="201" customFormat="1" x14ac:dyDescent="0.2">
      <c r="A70" s="200" t="s">
        <v>636</v>
      </c>
      <c r="B70" s="201" t="s">
        <v>14</v>
      </c>
      <c r="C70" s="201">
        <v>13</v>
      </c>
      <c r="D70" s="201">
        <v>0</v>
      </c>
      <c r="E70" s="201">
        <v>3</v>
      </c>
      <c r="F70" s="201">
        <v>8</v>
      </c>
      <c r="G70" s="201">
        <v>14</v>
      </c>
      <c r="H70" s="201">
        <v>20</v>
      </c>
      <c r="I70" s="201">
        <v>26</v>
      </c>
      <c r="J70" s="201">
        <v>33</v>
      </c>
      <c r="K70" s="201">
        <v>39</v>
      </c>
      <c r="L70" s="201">
        <v>45</v>
      </c>
      <c r="M70" s="201">
        <v>51</v>
      </c>
      <c r="N70" s="201">
        <v>58</v>
      </c>
      <c r="O70" s="201">
        <v>64</v>
      </c>
      <c r="P70" s="201">
        <v>71</v>
      </c>
      <c r="Q70" s="201">
        <v>78</v>
      </c>
      <c r="R70" s="201">
        <v>86</v>
      </c>
      <c r="S70" s="201">
        <v>93</v>
      </c>
      <c r="T70" s="201">
        <v>101</v>
      </c>
      <c r="U70" s="201">
        <v>109</v>
      </c>
      <c r="V70" s="201">
        <v>118</v>
      </c>
      <c r="W70" s="201">
        <v>126</v>
      </c>
      <c r="X70" s="201">
        <v>135</v>
      </c>
      <c r="Y70" s="201">
        <v>144</v>
      </c>
      <c r="Z70" s="201">
        <v>153</v>
      </c>
      <c r="AA70" s="201">
        <v>163</v>
      </c>
      <c r="AB70" s="201">
        <v>173</v>
      </c>
      <c r="AC70" s="201">
        <v>183</v>
      </c>
      <c r="AD70" s="201">
        <v>193</v>
      </c>
      <c r="AE70" s="201">
        <v>204</v>
      </c>
      <c r="AF70" s="201">
        <v>215</v>
      </c>
      <c r="AG70" s="201">
        <v>226</v>
      </c>
      <c r="AH70" s="201">
        <v>238</v>
      </c>
      <c r="AI70" s="201">
        <v>250</v>
      </c>
      <c r="AJ70" s="201">
        <v>262</v>
      </c>
      <c r="AK70" s="201">
        <v>274</v>
      </c>
      <c r="AL70" s="201">
        <v>287</v>
      </c>
      <c r="AM70" s="201">
        <v>300</v>
      </c>
      <c r="AN70" s="201">
        <v>313</v>
      </c>
      <c r="AO70" s="201">
        <v>326</v>
      </c>
      <c r="AP70" s="201">
        <v>340</v>
      </c>
      <c r="AQ70" s="201">
        <v>354</v>
      </c>
      <c r="AR70" s="201">
        <v>368</v>
      </c>
      <c r="AS70" s="201">
        <v>383</v>
      </c>
      <c r="AT70" s="201">
        <v>397</v>
      </c>
      <c r="AU70" s="201">
        <v>413</v>
      </c>
      <c r="AV70" s="201">
        <v>428</v>
      </c>
      <c r="AW70" s="201">
        <v>443</v>
      </c>
      <c r="AX70" s="201">
        <v>459</v>
      </c>
      <c r="AY70" s="201">
        <v>475</v>
      </c>
      <c r="AZ70" s="201">
        <v>491</v>
      </c>
      <c r="BA70" s="201">
        <v>508</v>
      </c>
      <c r="BB70" s="201">
        <v>524</v>
      </c>
      <c r="BC70" s="201">
        <v>540</v>
      </c>
      <c r="BD70" s="201">
        <v>557</v>
      </c>
      <c r="BE70" s="201">
        <v>573</v>
      </c>
      <c r="BF70" s="201">
        <v>590</v>
      </c>
      <c r="BG70" s="201">
        <v>606</v>
      </c>
      <c r="BH70" s="201">
        <v>622</v>
      </c>
      <c r="BI70" s="201">
        <v>638</v>
      </c>
      <c r="BJ70" s="201">
        <v>654</v>
      </c>
      <c r="BK70" s="201">
        <v>669</v>
      </c>
      <c r="BL70" s="201">
        <v>684</v>
      </c>
      <c r="BM70" s="201">
        <v>698</v>
      </c>
      <c r="BN70" s="201">
        <v>712</v>
      </c>
      <c r="BO70" s="201">
        <v>725</v>
      </c>
      <c r="BP70" s="201">
        <v>738</v>
      </c>
      <c r="BQ70" s="201">
        <v>750</v>
      </c>
      <c r="BR70" s="201">
        <v>762</v>
      </c>
      <c r="BS70" s="201">
        <v>773</v>
      </c>
      <c r="BT70" s="201">
        <v>784</v>
      </c>
      <c r="BU70" s="201">
        <v>795</v>
      </c>
      <c r="BV70" s="201">
        <v>805</v>
      </c>
      <c r="BW70" s="201">
        <v>815</v>
      </c>
      <c r="BX70" s="201">
        <v>825</v>
      </c>
      <c r="BY70" s="201">
        <v>835</v>
      </c>
      <c r="BZ70" s="201">
        <v>845</v>
      </c>
      <c r="CA70" s="201">
        <v>854</v>
      </c>
      <c r="CB70" s="201">
        <v>863</v>
      </c>
      <c r="CC70" s="201">
        <v>872</v>
      </c>
      <c r="CD70" s="201">
        <v>881</v>
      </c>
      <c r="CE70" s="201">
        <v>890</v>
      </c>
      <c r="CF70" s="201">
        <v>899</v>
      </c>
      <c r="CG70" s="201">
        <v>909</v>
      </c>
      <c r="CH70" s="201">
        <v>921</v>
      </c>
      <c r="CI70" s="201">
        <v>937</v>
      </c>
      <c r="CJ70" s="201">
        <v>960</v>
      </c>
      <c r="CK70" s="201">
        <v>1000</v>
      </c>
      <c r="CL70" s="201">
        <v>0</v>
      </c>
      <c r="CM70" s="201">
        <v>0</v>
      </c>
      <c r="CN70" s="201">
        <v>0</v>
      </c>
      <c r="CO70" s="201">
        <v>0</v>
      </c>
      <c r="CP70" s="201">
        <v>0</v>
      </c>
      <c r="CQ70" s="201">
        <v>0</v>
      </c>
      <c r="CR70" s="201">
        <v>0</v>
      </c>
      <c r="CS70" s="201">
        <v>0</v>
      </c>
      <c r="CT70" s="201">
        <v>0</v>
      </c>
      <c r="CU70" s="201">
        <v>0</v>
      </c>
      <c r="CV70" s="201">
        <v>0</v>
      </c>
      <c r="CW70" s="201">
        <v>0</v>
      </c>
      <c r="CX70" s="201">
        <v>0</v>
      </c>
      <c r="CY70" s="201">
        <v>0</v>
      </c>
    </row>
    <row r="71" spans="1:103" s="201" customFormat="1" x14ac:dyDescent="0.2">
      <c r="A71" s="200" t="s">
        <v>636</v>
      </c>
      <c r="B71" s="201" t="s">
        <v>14</v>
      </c>
      <c r="C71" s="201">
        <v>14</v>
      </c>
      <c r="D71" s="201">
        <v>0</v>
      </c>
      <c r="E71" s="201">
        <v>3</v>
      </c>
      <c r="F71" s="201">
        <v>8</v>
      </c>
      <c r="G71" s="201">
        <v>14</v>
      </c>
      <c r="H71" s="201">
        <v>20</v>
      </c>
      <c r="I71" s="201">
        <v>27</v>
      </c>
      <c r="J71" s="201">
        <v>34</v>
      </c>
      <c r="K71" s="201">
        <v>40</v>
      </c>
      <c r="L71" s="201">
        <v>46</v>
      </c>
      <c r="M71" s="201">
        <v>53</v>
      </c>
      <c r="N71" s="201">
        <v>59</v>
      </c>
      <c r="O71" s="201">
        <v>66</v>
      </c>
      <c r="P71" s="201">
        <v>73</v>
      </c>
      <c r="Q71" s="201">
        <v>81</v>
      </c>
      <c r="R71" s="201">
        <v>88</v>
      </c>
      <c r="S71" s="201">
        <v>96</v>
      </c>
      <c r="T71" s="201">
        <v>104</v>
      </c>
      <c r="U71" s="201">
        <v>113</v>
      </c>
      <c r="V71" s="201">
        <v>121</v>
      </c>
      <c r="W71" s="201">
        <v>130</v>
      </c>
      <c r="X71" s="201">
        <v>140</v>
      </c>
      <c r="Y71" s="201">
        <v>149</v>
      </c>
      <c r="Z71" s="201">
        <v>159</v>
      </c>
      <c r="AA71" s="201">
        <v>168</v>
      </c>
      <c r="AB71" s="201">
        <v>179</v>
      </c>
      <c r="AC71" s="201">
        <v>189</v>
      </c>
      <c r="AD71" s="201">
        <v>200</v>
      </c>
      <c r="AE71" s="201">
        <v>211</v>
      </c>
      <c r="AF71" s="201">
        <v>222</v>
      </c>
      <c r="AG71" s="201">
        <v>234</v>
      </c>
      <c r="AH71" s="201">
        <v>246</v>
      </c>
      <c r="AI71" s="201">
        <v>258</v>
      </c>
      <c r="AJ71" s="201">
        <v>270</v>
      </c>
      <c r="AK71" s="201">
        <v>283</v>
      </c>
      <c r="AL71" s="201">
        <v>296</v>
      </c>
      <c r="AM71" s="201">
        <v>309</v>
      </c>
      <c r="AN71" s="201">
        <v>322</v>
      </c>
      <c r="AO71" s="201">
        <v>336</v>
      </c>
      <c r="AP71" s="201">
        <v>350</v>
      </c>
      <c r="AQ71" s="201">
        <v>365</v>
      </c>
      <c r="AR71" s="201">
        <v>379</v>
      </c>
      <c r="AS71" s="201">
        <v>394</v>
      </c>
      <c r="AT71" s="201">
        <v>409</v>
      </c>
      <c r="AU71" s="201">
        <v>425</v>
      </c>
      <c r="AV71" s="201">
        <v>440</v>
      </c>
      <c r="AW71" s="201">
        <v>456</v>
      </c>
      <c r="AX71" s="201">
        <v>472</v>
      </c>
      <c r="AY71" s="201">
        <v>489</v>
      </c>
      <c r="AZ71" s="201">
        <v>505</v>
      </c>
      <c r="BA71" s="201">
        <v>521</v>
      </c>
      <c r="BB71" s="201">
        <v>538</v>
      </c>
      <c r="BC71" s="201">
        <v>554</v>
      </c>
      <c r="BD71" s="201">
        <v>571</v>
      </c>
      <c r="BE71" s="201">
        <v>587</v>
      </c>
      <c r="BF71" s="201">
        <v>604</v>
      </c>
      <c r="BG71" s="201">
        <v>620</v>
      </c>
      <c r="BH71" s="201">
        <v>636</v>
      </c>
      <c r="BI71" s="201">
        <v>652</v>
      </c>
      <c r="BJ71" s="201">
        <v>667</v>
      </c>
      <c r="BK71" s="201">
        <v>682</v>
      </c>
      <c r="BL71" s="201">
        <v>696</v>
      </c>
      <c r="BM71" s="201">
        <v>710</v>
      </c>
      <c r="BN71" s="201">
        <v>724</v>
      </c>
      <c r="BO71" s="201">
        <v>737</v>
      </c>
      <c r="BP71" s="201">
        <v>749</v>
      </c>
      <c r="BQ71" s="201">
        <v>761</v>
      </c>
      <c r="BR71" s="201">
        <v>772</v>
      </c>
      <c r="BS71" s="201">
        <v>783</v>
      </c>
      <c r="BT71" s="201">
        <v>794</v>
      </c>
      <c r="BU71" s="201">
        <v>804</v>
      </c>
      <c r="BV71" s="201">
        <v>814</v>
      </c>
      <c r="BW71" s="201">
        <v>824</v>
      </c>
      <c r="BX71" s="201">
        <v>834</v>
      </c>
      <c r="BY71" s="201">
        <v>844</v>
      </c>
      <c r="BZ71" s="201">
        <v>853</v>
      </c>
      <c r="CA71" s="201">
        <v>862</v>
      </c>
      <c r="CB71" s="201">
        <v>872</v>
      </c>
      <c r="CC71" s="201">
        <v>880</v>
      </c>
      <c r="CD71" s="201">
        <v>889</v>
      </c>
      <c r="CE71" s="201">
        <v>898</v>
      </c>
      <c r="CF71" s="201">
        <v>908</v>
      </c>
      <c r="CG71" s="201">
        <v>920</v>
      </c>
      <c r="CH71" s="201">
        <v>936</v>
      </c>
      <c r="CI71" s="201">
        <v>960</v>
      </c>
      <c r="CJ71" s="201">
        <v>1000</v>
      </c>
      <c r="CK71" s="201">
        <v>0</v>
      </c>
      <c r="CL71" s="201">
        <v>0</v>
      </c>
      <c r="CM71" s="201">
        <v>0</v>
      </c>
      <c r="CN71" s="201">
        <v>0</v>
      </c>
      <c r="CO71" s="201">
        <v>0</v>
      </c>
      <c r="CP71" s="201">
        <v>0</v>
      </c>
      <c r="CQ71" s="201">
        <v>0</v>
      </c>
      <c r="CR71" s="201">
        <v>0</v>
      </c>
      <c r="CS71" s="201">
        <v>0</v>
      </c>
      <c r="CT71" s="201">
        <v>0</v>
      </c>
      <c r="CU71" s="201">
        <v>0</v>
      </c>
      <c r="CV71" s="201">
        <v>0</v>
      </c>
      <c r="CW71" s="201">
        <v>0</v>
      </c>
      <c r="CX71" s="201">
        <v>0</v>
      </c>
      <c r="CY71" s="201">
        <v>0</v>
      </c>
    </row>
    <row r="72" spans="1:103" s="201" customFormat="1" x14ac:dyDescent="0.2">
      <c r="A72" s="200" t="s">
        <v>636</v>
      </c>
      <c r="B72" s="201" t="s">
        <v>14</v>
      </c>
      <c r="C72" s="201">
        <v>15</v>
      </c>
      <c r="D72" s="201">
        <v>0</v>
      </c>
      <c r="E72" s="201">
        <v>3</v>
      </c>
      <c r="F72" s="201">
        <v>8</v>
      </c>
      <c r="G72" s="201">
        <v>14</v>
      </c>
      <c r="H72" s="201">
        <v>20</v>
      </c>
      <c r="I72" s="201">
        <v>27</v>
      </c>
      <c r="J72" s="201">
        <v>35</v>
      </c>
      <c r="K72" s="201">
        <v>41</v>
      </c>
      <c r="L72" s="201">
        <v>47</v>
      </c>
      <c r="M72" s="201">
        <v>54</v>
      </c>
      <c r="N72" s="201">
        <v>61</v>
      </c>
      <c r="O72" s="201">
        <v>68</v>
      </c>
      <c r="P72" s="201">
        <v>76</v>
      </c>
      <c r="Q72" s="201">
        <v>83</v>
      </c>
      <c r="R72" s="201">
        <v>91</v>
      </c>
      <c r="S72" s="201">
        <v>100</v>
      </c>
      <c r="T72" s="201">
        <v>108</v>
      </c>
      <c r="U72" s="201">
        <v>117</v>
      </c>
      <c r="V72" s="201">
        <v>126</v>
      </c>
      <c r="W72" s="201">
        <v>135</v>
      </c>
      <c r="X72" s="201">
        <v>144</v>
      </c>
      <c r="Y72" s="201">
        <v>154</v>
      </c>
      <c r="Z72" s="201">
        <v>164</v>
      </c>
      <c r="AA72" s="201">
        <v>174</v>
      </c>
      <c r="AB72" s="201">
        <v>185</v>
      </c>
      <c r="AC72" s="201">
        <v>196</v>
      </c>
      <c r="AD72" s="201">
        <v>207</v>
      </c>
      <c r="AE72" s="201">
        <v>218</v>
      </c>
      <c r="AF72" s="201">
        <v>230</v>
      </c>
      <c r="AG72" s="201">
        <v>241</v>
      </c>
      <c r="AH72" s="201">
        <v>254</v>
      </c>
      <c r="AI72" s="201">
        <v>266</v>
      </c>
      <c r="AJ72" s="201">
        <v>279</v>
      </c>
      <c r="AK72" s="201">
        <v>292</v>
      </c>
      <c r="AL72" s="201">
        <v>305</v>
      </c>
      <c r="AM72" s="201">
        <v>319</v>
      </c>
      <c r="AN72" s="201">
        <v>333</v>
      </c>
      <c r="AO72" s="201">
        <v>347</v>
      </c>
      <c r="AP72" s="201">
        <v>361</v>
      </c>
      <c r="AQ72" s="201">
        <v>376</v>
      </c>
      <c r="AR72" s="201">
        <v>391</v>
      </c>
      <c r="AS72" s="201">
        <v>406</v>
      </c>
      <c r="AT72" s="201">
        <v>422</v>
      </c>
      <c r="AU72" s="201">
        <v>437</v>
      </c>
      <c r="AV72" s="201">
        <v>453</v>
      </c>
      <c r="AW72" s="201">
        <v>470</v>
      </c>
      <c r="AX72" s="201">
        <v>486</v>
      </c>
      <c r="AY72" s="201">
        <v>502</v>
      </c>
      <c r="AZ72" s="201">
        <v>519</v>
      </c>
      <c r="BA72" s="201">
        <v>535</v>
      </c>
      <c r="BB72" s="201">
        <v>552</v>
      </c>
      <c r="BC72" s="201">
        <v>569</v>
      </c>
      <c r="BD72" s="201">
        <v>585</v>
      </c>
      <c r="BE72" s="201">
        <v>602</v>
      </c>
      <c r="BF72" s="201">
        <v>618</v>
      </c>
      <c r="BG72" s="201">
        <v>634</v>
      </c>
      <c r="BH72" s="201">
        <v>650</v>
      </c>
      <c r="BI72" s="201">
        <v>665</v>
      </c>
      <c r="BJ72" s="201">
        <v>680</v>
      </c>
      <c r="BK72" s="201">
        <v>695</v>
      </c>
      <c r="BL72" s="201">
        <v>709</v>
      </c>
      <c r="BM72" s="201">
        <v>722</v>
      </c>
      <c r="BN72" s="201">
        <v>735</v>
      </c>
      <c r="BO72" s="201">
        <v>747</v>
      </c>
      <c r="BP72" s="201">
        <v>759</v>
      </c>
      <c r="BQ72" s="201">
        <v>771</v>
      </c>
      <c r="BR72" s="201">
        <v>782</v>
      </c>
      <c r="BS72" s="201">
        <v>793</v>
      </c>
      <c r="BT72" s="201">
        <v>803</v>
      </c>
      <c r="BU72" s="201">
        <v>813</v>
      </c>
      <c r="BV72" s="201">
        <v>823</v>
      </c>
      <c r="BW72" s="201">
        <v>833</v>
      </c>
      <c r="BX72" s="201">
        <v>843</v>
      </c>
      <c r="BY72" s="201">
        <v>852</v>
      </c>
      <c r="BZ72" s="201">
        <v>862</v>
      </c>
      <c r="CA72" s="201">
        <v>871</v>
      </c>
      <c r="CB72" s="201">
        <v>880</v>
      </c>
      <c r="CC72" s="201">
        <v>889</v>
      </c>
      <c r="CD72" s="201">
        <v>898</v>
      </c>
      <c r="CE72" s="201">
        <v>908</v>
      </c>
      <c r="CF72" s="201">
        <v>920</v>
      </c>
      <c r="CG72" s="201">
        <v>936</v>
      </c>
      <c r="CH72" s="201">
        <v>960</v>
      </c>
      <c r="CI72" s="201">
        <v>1000</v>
      </c>
      <c r="CJ72" s="201">
        <v>0</v>
      </c>
      <c r="CK72" s="201">
        <v>0</v>
      </c>
      <c r="CL72" s="201">
        <v>0</v>
      </c>
      <c r="CM72" s="201">
        <v>0</v>
      </c>
      <c r="CN72" s="201">
        <v>0</v>
      </c>
      <c r="CO72" s="201">
        <v>0</v>
      </c>
      <c r="CP72" s="201">
        <v>0</v>
      </c>
      <c r="CQ72" s="201">
        <v>0</v>
      </c>
      <c r="CR72" s="201">
        <v>0</v>
      </c>
      <c r="CS72" s="201">
        <v>0</v>
      </c>
      <c r="CT72" s="201">
        <v>0</v>
      </c>
      <c r="CU72" s="201">
        <v>0</v>
      </c>
      <c r="CV72" s="201">
        <v>0</v>
      </c>
      <c r="CW72" s="201">
        <v>0</v>
      </c>
      <c r="CX72" s="201">
        <v>0</v>
      </c>
      <c r="CY72" s="201">
        <v>0</v>
      </c>
    </row>
    <row r="73" spans="1:103" s="201" customFormat="1" x14ac:dyDescent="0.2">
      <c r="A73" s="200" t="s">
        <v>636</v>
      </c>
      <c r="B73" s="201" t="s">
        <v>14</v>
      </c>
      <c r="C73" s="201">
        <v>16</v>
      </c>
      <c r="D73" s="201">
        <v>0</v>
      </c>
      <c r="E73" s="201">
        <v>3</v>
      </c>
      <c r="F73" s="201">
        <v>9</v>
      </c>
      <c r="G73" s="201">
        <v>15</v>
      </c>
      <c r="H73" s="201">
        <v>21</v>
      </c>
      <c r="I73" s="201">
        <v>28</v>
      </c>
      <c r="J73" s="201">
        <v>36</v>
      </c>
      <c r="K73" s="201">
        <v>42</v>
      </c>
      <c r="L73" s="201">
        <v>49</v>
      </c>
      <c r="M73" s="201">
        <v>56</v>
      </c>
      <c r="N73" s="201">
        <v>63</v>
      </c>
      <c r="O73" s="201">
        <v>71</v>
      </c>
      <c r="P73" s="201">
        <v>78</v>
      </c>
      <c r="Q73" s="201">
        <v>86</v>
      </c>
      <c r="R73" s="201">
        <v>95</v>
      </c>
      <c r="S73" s="201">
        <v>103</v>
      </c>
      <c r="T73" s="201">
        <v>112</v>
      </c>
      <c r="U73" s="201">
        <v>121</v>
      </c>
      <c r="V73" s="201">
        <v>130</v>
      </c>
      <c r="W73" s="201">
        <v>140</v>
      </c>
      <c r="X73" s="201">
        <v>149</v>
      </c>
      <c r="Y73" s="201">
        <v>159</v>
      </c>
      <c r="Z73" s="201">
        <v>170</v>
      </c>
      <c r="AA73" s="201">
        <v>180</v>
      </c>
      <c r="AB73" s="201">
        <v>191</v>
      </c>
      <c r="AC73" s="201">
        <v>202</v>
      </c>
      <c r="AD73" s="201">
        <v>214</v>
      </c>
      <c r="AE73" s="201">
        <v>225</v>
      </c>
      <c r="AF73" s="201">
        <v>237</v>
      </c>
      <c r="AG73" s="201">
        <v>250</v>
      </c>
      <c r="AH73" s="201">
        <v>262</v>
      </c>
      <c r="AI73" s="201">
        <v>275</v>
      </c>
      <c r="AJ73" s="201">
        <v>288</v>
      </c>
      <c r="AK73" s="201">
        <v>301</v>
      </c>
      <c r="AL73" s="201">
        <v>315</v>
      </c>
      <c r="AM73" s="201">
        <v>329</v>
      </c>
      <c r="AN73" s="201">
        <v>343</v>
      </c>
      <c r="AO73" s="201">
        <v>358</v>
      </c>
      <c r="AP73" s="201">
        <v>372</v>
      </c>
      <c r="AQ73" s="201">
        <v>388</v>
      </c>
      <c r="AR73" s="201">
        <v>403</v>
      </c>
      <c r="AS73" s="201">
        <v>418</v>
      </c>
      <c r="AT73" s="201">
        <v>434</v>
      </c>
      <c r="AU73" s="201">
        <v>450</v>
      </c>
      <c r="AV73" s="201">
        <v>467</v>
      </c>
      <c r="AW73" s="201">
        <v>483</v>
      </c>
      <c r="AX73" s="201">
        <v>499</v>
      </c>
      <c r="AY73" s="201">
        <v>516</v>
      </c>
      <c r="AZ73" s="201">
        <v>533</v>
      </c>
      <c r="BA73" s="201">
        <v>550</v>
      </c>
      <c r="BB73" s="201">
        <v>566</v>
      </c>
      <c r="BC73" s="201">
        <v>583</v>
      </c>
      <c r="BD73" s="201">
        <v>599</v>
      </c>
      <c r="BE73" s="201">
        <v>616</v>
      </c>
      <c r="BF73" s="201">
        <v>632</v>
      </c>
      <c r="BG73" s="201">
        <v>648</v>
      </c>
      <c r="BH73" s="201">
        <v>663</v>
      </c>
      <c r="BI73" s="201">
        <v>678</v>
      </c>
      <c r="BJ73" s="201">
        <v>693</v>
      </c>
      <c r="BK73" s="201">
        <v>707</v>
      </c>
      <c r="BL73" s="201">
        <v>721</v>
      </c>
      <c r="BM73" s="201">
        <v>734</v>
      </c>
      <c r="BN73" s="201">
        <v>746</v>
      </c>
      <c r="BO73" s="201">
        <v>758</v>
      </c>
      <c r="BP73" s="201">
        <v>770</v>
      </c>
      <c r="BQ73" s="201">
        <v>781</v>
      </c>
      <c r="BR73" s="201">
        <v>791</v>
      </c>
      <c r="BS73" s="201">
        <v>802</v>
      </c>
      <c r="BT73" s="201">
        <v>812</v>
      </c>
      <c r="BU73" s="201">
        <v>822</v>
      </c>
      <c r="BV73" s="201">
        <v>832</v>
      </c>
      <c r="BW73" s="201">
        <v>842</v>
      </c>
      <c r="BX73" s="201">
        <v>852</v>
      </c>
      <c r="BY73" s="201">
        <v>861</v>
      </c>
      <c r="BZ73" s="201">
        <v>870</v>
      </c>
      <c r="CA73" s="201">
        <v>879</v>
      </c>
      <c r="CB73" s="201">
        <v>888</v>
      </c>
      <c r="CC73" s="201">
        <v>897</v>
      </c>
      <c r="CD73" s="201">
        <v>907</v>
      </c>
      <c r="CE73" s="201">
        <v>919</v>
      </c>
      <c r="CF73" s="201">
        <v>936</v>
      </c>
      <c r="CG73" s="201">
        <v>960</v>
      </c>
      <c r="CH73" s="201">
        <v>1000</v>
      </c>
      <c r="CI73" s="201">
        <v>0</v>
      </c>
      <c r="CJ73" s="201">
        <v>0</v>
      </c>
      <c r="CK73" s="201">
        <v>0</v>
      </c>
      <c r="CL73" s="201">
        <v>0</v>
      </c>
      <c r="CM73" s="201">
        <v>0</v>
      </c>
      <c r="CN73" s="201">
        <v>0</v>
      </c>
      <c r="CO73" s="201">
        <v>0</v>
      </c>
      <c r="CP73" s="201">
        <v>0</v>
      </c>
      <c r="CQ73" s="201">
        <v>0</v>
      </c>
      <c r="CR73" s="201">
        <v>0</v>
      </c>
      <c r="CS73" s="201">
        <v>0</v>
      </c>
      <c r="CT73" s="201">
        <v>0</v>
      </c>
      <c r="CU73" s="201">
        <v>0</v>
      </c>
      <c r="CV73" s="201">
        <v>0</v>
      </c>
      <c r="CW73" s="201">
        <v>0</v>
      </c>
      <c r="CX73" s="201">
        <v>0</v>
      </c>
      <c r="CY73" s="201">
        <v>0</v>
      </c>
    </row>
    <row r="74" spans="1:103" s="201" customFormat="1" x14ac:dyDescent="0.2">
      <c r="A74" s="200" t="s">
        <v>636</v>
      </c>
      <c r="B74" s="201" t="s">
        <v>14</v>
      </c>
      <c r="C74" s="201">
        <v>17</v>
      </c>
      <c r="D74" s="201">
        <v>0</v>
      </c>
      <c r="E74" s="201">
        <v>3</v>
      </c>
      <c r="F74" s="201">
        <v>9</v>
      </c>
      <c r="G74" s="201">
        <v>15</v>
      </c>
      <c r="H74" s="201">
        <v>21</v>
      </c>
      <c r="I74" s="201">
        <v>29</v>
      </c>
      <c r="J74" s="201">
        <v>37</v>
      </c>
      <c r="K74" s="201">
        <v>44</v>
      </c>
      <c r="L74" s="201">
        <v>51</v>
      </c>
      <c r="M74" s="201">
        <v>58</v>
      </c>
      <c r="N74" s="201">
        <v>65</v>
      </c>
      <c r="O74" s="201">
        <v>73</v>
      </c>
      <c r="P74" s="201">
        <v>81</v>
      </c>
      <c r="Q74" s="201">
        <v>89</v>
      </c>
      <c r="R74" s="201">
        <v>98</v>
      </c>
      <c r="S74" s="201">
        <v>107</v>
      </c>
      <c r="T74" s="201">
        <v>116</v>
      </c>
      <c r="U74" s="201">
        <v>125</v>
      </c>
      <c r="V74" s="201">
        <v>135</v>
      </c>
      <c r="W74" s="201">
        <v>144</v>
      </c>
      <c r="X74" s="201">
        <v>155</v>
      </c>
      <c r="Y74" s="201">
        <v>165</v>
      </c>
      <c r="Z74" s="201">
        <v>176</v>
      </c>
      <c r="AA74" s="201">
        <v>186</v>
      </c>
      <c r="AB74" s="201">
        <v>198</v>
      </c>
      <c r="AC74" s="201">
        <v>209</v>
      </c>
      <c r="AD74" s="201">
        <v>221</v>
      </c>
      <c r="AE74" s="201">
        <v>233</v>
      </c>
      <c r="AF74" s="201">
        <v>245</v>
      </c>
      <c r="AG74" s="201">
        <v>258</v>
      </c>
      <c r="AH74" s="201">
        <v>271</v>
      </c>
      <c r="AI74" s="201">
        <v>284</v>
      </c>
      <c r="AJ74" s="201">
        <v>297</v>
      </c>
      <c r="AK74" s="201">
        <v>311</v>
      </c>
      <c r="AL74" s="201">
        <v>325</v>
      </c>
      <c r="AM74" s="201">
        <v>339</v>
      </c>
      <c r="AN74" s="201">
        <v>354</v>
      </c>
      <c r="AO74" s="201">
        <v>369</v>
      </c>
      <c r="AP74" s="201">
        <v>384</v>
      </c>
      <c r="AQ74" s="201">
        <v>399</v>
      </c>
      <c r="AR74" s="201">
        <v>415</v>
      </c>
      <c r="AS74" s="201">
        <v>431</v>
      </c>
      <c r="AT74" s="201">
        <v>447</v>
      </c>
      <c r="AU74" s="201">
        <v>464</v>
      </c>
      <c r="AV74" s="201">
        <v>480</v>
      </c>
      <c r="AW74" s="201">
        <v>497</v>
      </c>
      <c r="AX74" s="201">
        <v>513</v>
      </c>
      <c r="AY74" s="201">
        <v>530</v>
      </c>
      <c r="AZ74" s="201">
        <v>547</v>
      </c>
      <c r="BA74" s="201">
        <v>564</v>
      </c>
      <c r="BB74" s="201">
        <v>581</v>
      </c>
      <c r="BC74" s="201">
        <v>597</v>
      </c>
      <c r="BD74" s="201">
        <v>614</v>
      </c>
      <c r="BE74" s="201">
        <v>630</v>
      </c>
      <c r="BF74" s="201">
        <v>646</v>
      </c>
      <c r="BG74" s="201">
        <v>661</v>
      </c>
      <c r="BH74" s="201">
        <v>677</v>
      </c>
      <c r="BI74" s="201">
        <v>691</v>
      </c>
      <c r="BJ74" s="201">
        <v>705</v>
      </c>
      <c r="BK74" s="201">
        <v>719</v>
      </c>
      <c r="BL74" s="201">
        <v>732</v>
      </c>
      <c r="BM74" s="201">
        <v>745</v>
      </c>
      <c r="BN74" s="201">
        <v>757</v>
      </c>
      <c r="BO74" s="201">
        <v>768</v>
      </c>
      <c r="BP74" s="201">
        <v>779</v>
      </c>
      <c r="BQ74" s="201">
        <v>790</v>
      </c>
      <c r="BR74" s="201">
        <v>801</v>
      </c>
      <c r="BS74" s="201">
        <v>811</v>
      </c>
      <c r="BT74" s="201">
        <v>821</v>
      </c>
      <c r="BU74" s="201">
        <v>831</v>
      </c>
      <c r="BV74" s="201">
        <v>841</v>
      </c>
      <c r="BW74" s="201">
        <v>851</v>
      </c>
      <c r="BX74" s="201">
        <v>860</v>
      </c>
      <c r="BY74" s="201">
        <v>869</v>
      </c>
      <c r="BZ74" s="201">
        <v>878</v>
      </c>
      <c r="CA74" s="201">
        <v>887</v>
      </c>
      <c r="CB74" s="201">
        <v>897</v>
      </c>
      <c r="CC74" s="201">
        <v>907</v>
      </c>
      <c r="CD74" s="201">
        <v>919</v>
      </c>
      <c r="CE74" s="201">
        <v>935</v>
      </c>
      <c r="CF74" s="201">
        <v>959</v>
      </c>
      <c r="CG74" s="201">
        <v>1000</v>
      </c>
      <c r="CH74" s="201">
        <v>0</v>
      </c>
      <c r="CI74" s="201">
        <v>0</v>
      </c>
      <c r="CJ74" s="201">
        <v>0</v>
      </c>
      <c r="CK74" s="201">
        <v>0</v>
      </c>
      <c r="CL74" s="201">
        <v>0</v>
      </c>
      <c r="CM74" s="201">
        <v>0</v>
      </c>
      <c r="CN74" s="201">
        <v>0</v>
      </c>
      <c r="CO74" s="201">
        <v>0</v>
      </c>
      <c r="CP74" s="201">
        <v>0</v>
      </c>
      <c r="CQ74" s="201">
        <v>0</v>
      </c>
      <c r="CR74" s="201">
        <v>0</v>
      </c>
      <c r="CS74" s="201">
        <v>0</v>
      </c>
      <c r="CT74" s="201">
        <v>0</v>
      </c>
      <c r="CU74" s="201">
        <v>0</v>
      </c>
      <c r="CV74" s="201">
        <v>0</v>
      </c>
      <c r="CW74" s="201">
        <v>0</v>
      </c>
      <c r="CX74" s="201">
        <v>0</v>
      </c>
      <c r="CY74" s="201">
        <v>0</v>
      </c>
    </row>
    <row r="75" spans="1:103" s="201" customFormat="1" x14ac:dyDescent="0.2">
      <c r="A75" s="200" t="s">
        <v>636</v>
      </c>
      <c r="B75" s="201" t="s">
        <v>14</v>
      </c>
      <c r="C75" s="201">
        <v>18</v>
      </c>
      <c r="D75" s="201">
        <v>0</v>
      </c>
      <c r="E75" s="201">
        <v>3</v>
      </c>
      <c r="F75" s="201">
        <v>9</v>
      </c>
      <c r="G75" s="201">
        <v>15</v>
      </c>
      <c r="H75" s="201">
        <v>22</v>
      </c>
      <c r="I75" s="201">
        <v>30</v>
      </c>
      <c r="J75" s="201">
        <v>38</v>
      </c>
      <c r="K75" s="201">
        <v>45</v>
      </c>
      <c r="L75" s="201">
        <v>52</v>
      </c>
      <c r="M75" s="201">
        <v>60</v>
      </c>
      <c r="N75" s="201">
        <v>68</v>
      </c>
      <c r="O75" s="201">
        <v>76</v>
      </c>
      <c r="P75" s="201">
        <v>84</v>
      </c>
      <c r="Q75" s="201">
        <v>93</v>
      </c>
      <c r="R75" s="201">
        <v>102</v>
      </c>
      <c r="S75" s="201">
        <v>111</v>
      </c>
      <c r="T75" s="201">
        <v>120</v>
      </c>
      <c r="U75" s="201">
        <v>130</v>
      </c>
      <c r="V75" s="201">
        <v>140</v>
      </c>
      <c r="W75" s="201">
        <v>150</v>
      </c>
      <c r="X75" s="201">
        <v>160</v>
      </c>
      <c r="Y75" s="201">
        <v>171</v>
      </c>
      <c r="Z75" s="201">
        <v>182</v>
      </c>
      <c r="AA75" s="201">
        <v>193</v>
      </c>
      <c r="AB75" s="201">
        <v>205</v>
      </c>
      <c r="AC75" s="201">
        <v>216</v>
      </c>
      <c r="AD75" s="201">
        <v>229</v>
      </c>
      <c r="AE75" s="201">
        <v>241</v>
      </c>
      <c r="AF75" s="201">
        <v>254</v>
      </c>
      <c r="AG75" s="201">
        <v>267</v>
      </c>
      <c r="AH75" s="201">
        <v>280</v>
      </c>
      <c r="AI75" s="201">
        <v>293</v>
      </c>
      <c r="AJ75" s="201">
        <v>307</v>
      </c>
      <c r="AK75" s="201">
        <v>321</v>
      </c>
      <c r="AL75" s="201">
        <v>336</v>
      </c>
      <c r="AM75" s="201">
        <v>350</v>
      </c>
      <c r="AN75" s="201">
        <v>365</v>
      </c>
      <c r="AO75" s="201">
        <v>380</v>
      </c>
      <c r="AP75" s="201">
        <v>396</v>
      </c>
      <c r="AQ75" s="201">
        <v>412</v>
      </c>
      <c r="AR75" s="201">
        <v>428</v>
      </c>
      <c r="AS75" s="201">
        <v>444</v>
      </c>
      <c r="AT75" s="201">
        <v>460</v>
      </c>
      <c r="AU75" s="201">
        <v>477</v>
      </c>
      <c r="AV75" s="201">
        <v>494</v>
      </c>
      <c r="AW75" s="201">
        <v>511</v>
      </c>
      <c r="AX75" s="201">
        <v>527</v>
      </c>
      <c r="AY75" s="201">
        <v>544</v>
      </c>
      <c r="AZ75" s="201">
        <v>561</v>
      </c>
      <c r="BA75" s="201">
        <v>578</v>
      </c>
      <c r="BB75" s="201">
        <v>595</v>
      </c>
      <c r="BC75" s="201">
        <v>611</v>
      </c>
      <c r="BD75" s="201">
        <v>628</v>
      </c>
      <c r="BE75" s="201">
        <v>644</v>
      </c>
      <c r="BF75" s="201">
        <v>659</v>
      </c>
      <c r="BG75" s="201">
        <v>675</v>
      </c>
      <c r="BH75" s="201">
        <v>689</v>
      </c>
      <c r="BI75" s="201">
        <v>704</v>
      </c>
      <c r="BJ75" s="201">
        <v>717</v>
      </c>
      <c r="BK75" s="201">
        <v>731</v>
      </c>
      <c r="BL75" s="201">
        <v>743</v>
      </c>
      <c r="BM75" s="201">
        <v>755</v>
      </c>
      <c r="BN75" s="201">
        <v>767</v>
      </c>
      <c r="BO75" s="201">
        <v>778</v>
      </c>
      <c r="BP75" s="201">
        <v>789</v>
      </c>
      <c r="BQ75" s="201">
        <v>800</v>
      </c>
      <c r="BR75" s="201">
        <v>810</v>
      </c>
      <c r="BS75" s="201">
        <v>820</v>
      </c>
      <c r="BT75" s="201">
        <v>830</v>
      </c>
      <c r="BU75" s="201">
        <v>840</v>
      </c>
      <c r="BV75" s="201">
        <v>850</v>
      </c>
      <c r="BW75" s="201">
        <v>859</v>
      </c>
      <c r="BX75" s="201">
        <v>869</v>
      </c>
      <c r="BY75" s="201">
        <v>878</v>
      </c>
      <c r="BZ75" s="201">
        <v>887</v>
      </c>
      <c r="CA75" s="201">
        <v>896</v>
      </c>
      <c r="CB75" s="201">
        <v>906</v>
      </c>
      <c r="CC75" s="201">
        <v>919</v>
      </c>
      <c r="CD75" s="201">
        <v>935</v>
      </c>
      <c r="CE75" s="201">
        <v>959</v>
      </c>
      <c r="CF75" s="201">
        <v>1000</v>
      </c>
      <c r="CG75" s="201">
        <v>0</v>
      </c>
      <c r="CH75" s="201">
        <v>0</v>
      </c>
      <c r="CI75" s="201">
        <v>0</v>
      </c>
      <c r="CJ75" s="201">
        <v>0</v>
      </c>
      <c r="CK75" s="201">
        <v>0</v>
      </c>
      <c r="CL75" s="201">
        <v>0</v>
      </c>
      <c r="CM75" s="201">
        <v>0</v>
      </c>
      <c r="CN75" s="201">
        <v>0</v>
      </c>
      <c r="CO75" s="201">
        <v>0</v>
      </c>
      <c r="CP75" s="201">
        <v>0</v>
      </c>
      <c r="CQ75" s="201">
        <v>0</v>
      </c>
      <c r="CR75" s="201">
        <v>0</v>
      </c>
      <c r="CS75" s="201">
        <v>0</v>
      </c>
      <c r="CT75" s="201">
        <v>0</v>
      </c>
      <c r="CU75" s="201">
        <v>0</v>
      </c>
      <c r="CV75" s="201">
        <v>0</v>
      </c>
      <c r="CW75" s="201">
        <v>0</v>
      </c>
      <c r="CX75" s="201">
        <v>0</v>
      </c>
      <c r="CY75" s="201">
        <v>0</v>
      </c>
    </row>
    <row r="76" spans="1:103" s="201" customFormat="1" x14ac:dyDescent="0.2">
      <c r="A76" s="200" t="s">
        <v>636</v>
      </c>
      <c r="B76" s="201" t="s">
        <v>14</v>
      </c>
      <c r="C76" s="201">
        <v>19</v>
      </c>
      <c r="D76" s="201">
        <v>0</v>
      </c>
      <c r="E76" s="201">
        <v>3</v>
      </c>
      <c r="F76" s="201">
        <v>9</v>
      </c>
      <c r="G76" s="201">
        <v>16</v>
      </c>
      <c r="H76" s="201">
        <v>23</v>
      </c>
      <c r="I76" s="201">
        <v>31</v>
      </c>
      <c r="J76" s="201">
        <v>39</v>
      </c>
      <c r="K76" s="201">
        <v>47</v>
      </c>
      <c r="L76" s="201">
        <v>54</v>
      </c>
      <c r="M76" s="201">
        <v>62</v>
      </c>
      <c r="N76" s="201">
        <v>70</v>
      </c>
      <c r="O76" s="201">
        <v>79</v>
      </c>
      <c r="P76" s="201">
        <v>87</v>
      </c>
      <c r="Q76" s="201">
        <v>96</v>
      </c>
      <c r="R76" s="201">
        <v>105</v>
      </c>
      <c r="S76" s="201">
        <v>115</v>
      </c>
      <c r="T76" s="201">
        <v>124</v>
      </c>
      <c r="U76" s="201">
        <v>134</v>
      </c>
      <c r="V76" s="201">
        <v>145</v>
      </c>
      <c r="W76" s="201">
        <v>155</v>
      </c>
      <c r="X76" s="201">
        <v>166</v>
      </c>
      <c r="Y76" s="201">
        <v>177</v>
      </c>
      <c r="Z76" s="201">
        <v>188</v>
      </c>
      <c r="AA76" s="201">
        <v>200</v>
      </c>
      <c r="AB76" s="201">
        <v>212</v>
      </c>
      <c r="AC76" s="201">
        <v>224</v>
      </c>
      <c r="AD76" s="201">
        <v>236</v>
      </c>
      <c r="AE76" s="201">
        <v>249</v>
      </c>
      <c r="AF76" s="201">
        <v>262</v>
      </c>
      <c r="AG76" s="201">
        <v>276</v>
      </c>
      <c r="AH76" s="201">
        <v>289</v>
      </c>
      <c r="AI76" s="201">
        <v>303</v>
      </c>
      <c r="AJ76" s="201">
        <v>317</v>
      </c>
      <c r="AK76" s="201">
        <v>332</v>
      </c>
      <c r="AL76" s="201">
        <v>346</v>
      </c>
      <c r="AM76" s="201">
        <v>361</v>
      </c>
      <c r="AN76" s="201">
        <v>377</v>
      </c>
      <c r="AO76" s="201">
        <v>392</v>
      </c>
      <c r="AP76" s="201">
        <v>408</v>
      </c>
      <c r="AQ76" s="201">
        <v>424</v>
      </c>
      <c r="AR76" s="201">
        <v>441</v>
      </c>
      <c r="AS76" s="201">
        <v>457</v>
      </c>
      <c r="AT76" s="201">
        <v>474</v>
      </c>
      <c r="AU76" s="201">
        <v>491</v>
      </c>
      <c r="AV76" s="201">
        <v>508</v>
      </c>
      <c r="AW76" s="201">
        <v>525</v>
      </c>
      <c r="AX76" s="201">
        <v>542</v>
      </c>
      <c r="AY76" s="201">
        <v>559</v>
      </c>
      <c r="AZ76" s="201">
        <v>576</v>
      </c>
      <c r="BA76" s="201">
        <v>592</v>
      </c>
      <c r="BB76" s="201">
        <v>609</v>
      </c>
      <c r="BC76" s="201">
        <v>626</v>
      </c>
      <c r="BD76" s="201">
        <v>642</v>
      </c>
      <c r="BE76" s="201">
        <v>657</v>
      </c>
      <c r="BF76" s="201">
        <v>673</v>
      </c>
      <c r="BG76" s="201">
        <v>688</v>
      </c>
      <c r="BH76" s="201">
        <v>702</v>
      </c>
      <c r="BI76" s="201">
        <v>716</v>
      </c>
      <c r="BJ76" s="201">
        <v>729</v>
      </c>
      <c r="BK76" s="201">
        <v>742</v>
      </c>
      <c r="BL76" s="201">
        <v>754</v>
      </c>
      <c r="BM76" s="201">
        <v>766</v>
      </c>
      <c r="BN76" s="201">
        <v>777</v>
      </c>
      <c r="BO76" s="201">
        <v>788</v>
      </c>
      <c r="BP76" s="201">
        <v>798</v>
      </c>
      <c r="BQ76" s="201">
        <v>809</v>
      </c>
      <c r="BR76" s="201">
        <v>819</v>
      </c>
      <c r="BS76" s="201">
        <v>829</v>
      </c>
      <c r="BT76" s="201">
        <v>839</v>
      </c>
      <c r="BU76" s="201">
        <v>849</v>
      </c>
      <c r="BV76" s="201">
        <v>859</v>
      </c>
      <c r="BW76" s="201">
        <v>868</v>
      </c>
      <c r="BX76" s="201">
        <v>877</v>
      </c>
      <c r="BY76" s="201">
        <v>886</v>
      </c>
      <c r="BZ76" s="201">
        <v>895</v>
      </c>
      <c r="CA76" s="201">
        <v>906</v>
      </c>
      <c r="CB76" s="201">
        <v>918</v>
      </c>
      <c r="CC76" s="201">
        <v>934</v>
      </c>
      <c r="CD76" s="201">
        <v>959</v>
      </c>
      <c r="CE76" s="201">
        <v>1000</v>
      </c>
      <c r="CF76" s="201">
        <v>0</v>
      </c>
      <c r="CG76" s="201">
        <v>0</v>
      </c>
      <c r="CH76" s="201">
        <v>0</v>
      </c>
      <c r="CI76" s="201">
        <v>0</v>
      </c>
      <c r="CJ76" s="201">
        <v>0</v>
      </c>
      <c r="CK76" s="201">
        <v>0</v>
      </c>
      <c r="CL76" s="201">
        <v>0</v>
      </c>
      <c r="CM76" s="201">
        <v>0</v>
      </c>
      <c r="CN76" s="201">
        <v>0</v>
      </c>
      <c r="CO76" s="201">
        <v>0</v>
      </c>
      <c r="CP76" s="201">
        <v>0</v>
      </c>
      <c r="CQ76" s="201">
        <v>0</v>
      </c>
      <c r="CR76" s="201">
        <v>0</v>
      </c>
      <c r="CS76" s="201">
        <v>0</v>
      </c>
      <c r="CT76" s="201">
        <v>0</v>
      </c>
      <c r="CU76" s="201">
        <v>0</v>
      </c>
      <c r="CV76" s="201">
        <v>0</v>
      </c>
      <c r="CW76" s="201">
        <v>0</v>
      </c>
      <c r="CX76" s="201">
        <v>0</v>
      </c>
      <c r="CY76" s="201">
        <v>0</v>
      </c>
    </row>
    <row r="77" spans="1:103" s="201" customFormat="1" x14ac:dyDescent="0.2">
      <c r="A77" s="200" t="s">
        <v>636</v>
      </c>
      <c r="B77" s="201" t="s">
        <v>14</v>
      </c>
      <c r="C77" s="201">
        <v>20</v>
      </c>
      <c r="D77" s="201">
        <v>0</v>
      </c>
      <c r="E77" s="201">
        <v>3</v>
      </c>
      <c r="F77" s="201">
        <v>10</v>
      </c>
      <c r="G77" s="201">
        <v>17</v>
      </c>
      <c r="H77" s="201">
        <v>24</v>
      </c>
      <c r="I77" s="201">
        <v>32</v>
      </c>
      <c r="J77" s="201">
        <v>41</v>
      </c>
      <c r="K77" s="201">
        <v>49</v>
      </c>
      <c r="L77" s="201">
        <v>56</v>
      </c>
      <c r="M77" s="201">
        <v>65</v>
      </c>
      <c r="N77" s="201">
        <v>73</v>
      </c>
      <c r="O77" s="201">
        <v>82</v>
      </c>
      <c r="P77" s="201">
        <v>91</v>
      </c>
      <c r="Q77" s="201">
        <v>100</v>
      </c>
      <c r="R77" s="201">
        <v>109</v>
      </c>
      <c r="S77" s="201">
        <v>119</v>
      </c>
      <c r="T77" s="201">
        <v>129</v>
      </c>
      <c r="U77" s="201">
        <v>139</v>
      </c>
      <c r="V77" s="201">
        <v>150</v>
      </c>
      <c r="W77" s="201">
        <v>161</v>
      </c>
      <c r="X77" s="201">
        <v>172</v>
      </c>
      <c r="Y77" s="201">
        <v>183</v>
      </c>
      <c r="Z77" s="201">
        <v>195</v>
      </c>
      <c r="AA77" s="201">
        <v>207</v>
      </c>
      <c r="AB77" s="201">
        <v>219</v>
      </c>
      <c r="AC77" s="201">
        <v>232</v>
      </c>
      <c r="AD77" s="201">
        <v>245</v>
      </c>
      <c r="AE77" s="201">
        <v>258</v>
      </c>
      <c r="AF77" s="201">
        <v>271</v>
      </c>
      <c r="AG77" s="201">
        <v>285</v>
      </c>
      <c r="AH77" s="201">
        <v>299</v>
      </c>
      <c r="AI77" s="201">
        <v>313</v>
      </c>
      <c r="AJ77" s="201">
        <v>328</v>
      </c>
      <c r="AK77" s="201">
        <v>342</v>
      </c>
      <c r="AL77" s="201">
        <v>358</v>
      </c>
      <c r="AM77" s="201">
        <v>373</v>
      </c>
      <c r="AN77" s="201">
        <v>389</v>
      </c>
      <c r="AO77" s="201">
        <v>405</v>
      </c>
      <c r="AP77" s="201">
        <v>421</v>
      </c>
      <c r="AQ77" s="201">
        <v>437</v>
      </c>
      <c r="AR77" s="201">
        <v>454</v>
      </c>
      <c r="AS77" s="201">
        <v>471</v>
      </c>
      <c r="AT77" s="201">
        <v>488</v>
      </c>
      <c r="AU77" s="201">
        <v>505</v>
      </c>
      <c r="AV77" s="201">
        <v>522</v>
      </c>
      <c r="AW77" s="201">
        <v>539</v>
      </c>
      <c r="AX77" s="201">
        <v>556</v>
      </c>
      <c r="AY77" s="201">
        <v>573</v>
      </c>
      <c r="AZ77" s="201">
        <v>590</v>
      </c>
      <c r="BA77" s="201">
        <v>607</v>
      </c>
      <c r="BB77" s="201">
        <v>623</v>
      </c>
      <c r="BC77" s="201">
        <v>639</v>
      </c>
      <c r="BD77" s="201">
        <v>655</v>
      </c>
      <c r="BE77" s="201">
        <v>671</v>
      </c>
      <c r="BF77" s="201">
        <v>686</v>
      </c>
      <c r="BG77" s="201">
        <v>700</v>
      </c>
      <c r="BH77" s="201">
        <v>714</v>
      </c>
      <c r="BI77" s="201">
        <v>727</v>
      </c>
      <c r="BJ77" s="201">
        <v>740</v>
      </c>
      <c r="BK77" s="201">
        <v>752</v>
      </c>
      <c r="BL77" s="201">
        <v>764</v>
      </c>
      <c r="BM77" s="201">
        <v>775</v>
      </c>
      <c r="BN77" s="201">
        <v>786</v>
      </c>
      <c r="BO77" s="201">
        <v>797</v>
      </c>
      <c r="BP77" s="201">
        <v>808</v>
      </c>
      <c r="BQ77" s="201">
        <v>818</v>
      </c>
      <c r="BR77" s="201">
        <v>828</v>
      </c>
      <c r="BS77" s="201">
        <v>838</v>
      </c>
      <c r="BT77" s="201">
        <v>848</v>
      </c>
      <c r="BU77" s="201">
        <v>858</v>
      </c>
      <c r="BV77" s="201">
        <v>867</v>
      </c>
      <c r="BW77" s="201">
        <v>876</v>
      </c>
      <c r="BX77" s="201">
        <v>885</v>
      </c>
      <c r="BY77" s="201">
        <v>895</v>
      </c>
      <c r="BZ77" s="201">
        <v>905</v>
      </c>
      <c r="CA77" s="201">
        <v>918</v>
      </c>
      <c r="CB77" s="201">
        <v>934</v>
      </c>
      <c r="CC77" s="201">
        <v>959</v>
      </c>
      <c r="CD77" s="201">
        <v>1000</v>
      </c>
      <c r="CE77" s="201">
        <v>0</v>
      </c>
      <c r="CF77" s="201">
        <v>0</v>
      </c>
      <c r="CG77" s="201">
        <v>0</v>
      </c>
      <c r="CH77" s="201">
        <v>0</v>
      </c>
      <c r="CI77" s="201">
        <v>0</v>
      </c>
      <c r="CJ77" s="201">
        <v>0</v>
      </c>
      <c r="CK77" s="201">
        <v>0</v>
      </c>
      <c r="CL77" s="201">
        <v>0</v>
      </c>
      <c r="CM77" s="201">
        <v>0</v>
      </c>
      <c r="CN77" s="201">
        <v>0</v>
      </c>
      <c r="CO77" s="201">
        <v>0</v>
      </c>
      <c r="CP77" s="201">
        <v>0</v>
      </c>
      <c r="CQ77" s="201">
        <v>0</v>
      </c>
      <c r="CR77" s="201">
        <v>0</v>
      </c>
      <c r="CS77" s="201">
        <v>0</v>
      </c>
      <c r="CT77" s="201">
        <v>0</v>
      </c>
      <c r="CU77" s="201">
        <v>0</v>
      </c>
      <c r="CV77" s="201">
        <v>0</v>
      </c>
      <c r="CW77" s="201">
        <v>0</v>
      </c>
      <c r="CX77" s="201">
        <v>0</v>
      </c>
      <c r="CY77" s="201">
        <v>0</v>
      </c>
    </row>
    <row r="78" spans="1:103" s="201" customFormat="1" x14ac:dyDescent="0.2">
      <c r="A78" s="200" t="s">
        <v>636</v>
      </c>
      <c r="B78" s="201" t="s">
        <v>14</v>
      </c>
      <c r="C78" s="201">
        <v>21</v>
      </c>
      <c r="D78" s="201">
        <v>0</v>
      </c>
      <c r="E78" s="201">
        <v>3</v>
      </c>
      <c r="F78" s="201">
        <v>10</v>
      </c>
      <c r="G78" s="201">
        <v>17</v>
      </c>
      <c r="H78" s="201">
        <v>25</v>
      </c>
      <c r="I78" s="201">
        <v>33</v>
      </c>
      <c r="J78" s="201">
        <v>43</v>
      </c>
      <c r="K78" s="201">
        <v>50</v>
      </c>
      <c r="L78" s="201">
        <v>59</v>
      </c>
      <c r="M78" s="201">
        <v>67</v>
      </c>
      <c r="N78" s="201">
        <v>76</v>
      </c>
      <c r="O78" s="201">
        <v>85</v>
      </c>
      <c r="P78" s="201">
        <v>94</v>
      </c>
      <c r="Q78" s="201">
        <v>104</v>
      </c>
      <c r="R78" s="201">
        <v>114</v>
      </c>
      <c r="S78" s="201">
        <v>124</v>
      </c>
      <c r="T78" s="201">
        <v>134</v>
      </c>
      <c r="U78" s="201">
        <v>145</v>
      </c>
      <c r="V78" s="201">
        <v>155</v>
      </c>
      <c r="W78" s="201">
        <v>167</v>
      </c>
      <c r="X78" s="201">
        <v>178</v>
      </c>
      <c r="Y78" s="201">
        <v>190</v>
      </c>
      <c r="Z78" s="201">
        <v>202</v>
      </c>
      <c r="AA78" s="201">
        <v>214</v>
      </c>
      <c r="AB78" s="201">
        <v>227</v>
      </c>
      <c r="AC78" s="201">
        <v>240</v>
      </c>
      <c r="AD78" s="201">
        <v>253</v>
      </c>
      <c r="AE78" s="201">
        <v>266</v>
      </c>
      <c r="AF78" s="201">
        <v>280</v>
      </c>
      <c r="AG78" s="201">
        <v>294</v>
      </c>
      <c r="AH78" s="201">
        <v>309</v>
      </c>
      <c r="AI78" s="201">
        <v>323</v>
      </c>
      <c r="AJ78" s="201">
        <v>338</v>
      </c>
      <c r="AK78" s="201">
        <v>353</v>
      </c>
      <c r="AL78" s="201">
        <v>369</v>
      </c>
      <c r="AM78" s="201">
        <v>385</v>
      </c>
      <c r="AN78" s="201">
        <v>401</v>
      </c>
      <c r="AO78" s="201">
        <v>417</v>
      </c>
      <c r="AP78" s="201">
        <v>434</v>
      </c>
      <c r="AQ78" s="201">
        <v>450</v>
      </c>
      <c r="AR78" s="201">
        <v>467</v>
      </c>
      <c r="AS78" s="201">
        <v>484</v>
      </c>
      <c r="AT78" s="201">
        <v>501</v>
      </c>
      <c r="AU78" s="201">
        <v>519</v>
      </c>
      <c r="AV78" s="201">
        <v>536</v>
      </c>
      <c r="AW78" s="201">
        <v>553</v>
      </c>
      <c r="AX78" s="201">
        <v>570</v>
      </c>
      <c r="AY78" s="201">
        <v>587</v>
      </c>
      <c r="AZ78" s="201">
        <v>604</v>
      </c>
      <c r="BA78" s="201">
        <v>621</v>
      </c>
      <c r="BB78" s="201">
        <v>637</v>
      </c>
      <c r="BC78" s="201">
        <v>653</v>
      </c>
      <c r="BD78" s="201">
        <v>669</v>
      </c>
      <c r="BE78" s="201">
        <v>684</v>
      </c>
      <c r="BF78" s="201">
        <v>698</v>
      </c>
      <c r="BG78" s="201">
        <v>712</v>
      </c>
      <c r="BH78" s="201">
        <v>726</v>
      </c>
      <c r="BI78" s="201">
        <v>738</v>
      </c>
      <c r="BJ78" s="201">
        <v>751</v>
      </c>
      <c r="BK78" s="201">
        <v>763</v>
      </c>
      <c r="BL78" s="201">
        <v>774</v>
      </c>
      <c r="BM78" s="201">
        <v>785</v>
      </c>
      <c r="BN78" s="201">
        <v>796</v>
      </c>
      <c r="BO78" s="201">
        <v>806</v>
      </c>
      <c r="BP78" s="201">
        <v>817</v>
      </c>
      <c r="BQ78" s="201">
        <v>827</v>
      </c>
      <c r="BR78" s="201">
        <v>837</v>
      </c>
      <c r="BS78" s="201">
        <v>847</v>
      </c>
      <c r="BT78" s="201">
        <v>857</v>
      </c>
      <c r="BU78" s="201">
        <v>866</v>
      </c>
      <c r="BV78" s="201">
        <v>875</v>
      </c>
      <c r="BW78" s="201">
        <v>885</v>
      </c>
      <c r="BX78" s="201">
        <v>894</v>
      </c>
      <c r="BY78" s="201">
        <v>904</v>
      </c>
      <c r="BZ78" s="201">
        <v>917</v>
      </c>
      <c r="CA78" s="201">
        <v>934</v>
      </c>
      <c r="CB78" s="201">
        <v>958</v>
      </c>
      <c r="CC78" s="201">
        <v>1000</v>
      </c>
      <c r="CD78" s="201">
        <v>0</v>
      </c>
      <c r="CE78" s="201">
        <v>0</v>
      </c>
      <c r="CF78" s="201">
        <v>0</v>
      </c>
      <c r="CG78" s="201">
        <v>0</v>
      </c>
      <c r="CH78" s="201">
        <v>0</v>
      </c>
      <c r="CI78" s="201">
        <v>0</v>
      </c>
      <c r="CJ78" s="201">
        <v>0</v>
      </c>
      <c r="CK78" s="201">
        <v>0</v>
      </c>
      <c r="CL78" s="201">
        <v>0</v>
      </c>
      <c r="CM78" s="201">
        <v>0</v>
      </c>
      <c r="CN78" s="201">
        <v>0</v>
      </c>
      <c r="CO78" s="201">
        <v>0</v>
      </c>
      <c r="CP78" s="201">
        <v>0</v>
      </c>
      <c r="CQ78" s="201">
        <v>0</v>
      </c>
      <c r="CR78" s="201">
        <v>0</v>
      </c>
      <c r="CS78" s="201">
        <v>0</v>
      </c>
      <c r="CT78" s="201">
        <v>0</v>
      </c>
      <c r="CU78" s="201">
        <v>0</v>
      </c>
      <c r="CV78" s="201">
        <v>0</v>
      </c>
      <c r="CW78" s="201">
        <v>0</v>
      </c>
      <c r="CX78" s="201">
        <v>0</v>
      </c>
      <c r="CY78" s="201">
        <v>0</v>
      </c>
    </row>
    <row r="79" spans="1:103" s="201" customFormat="1" x14ac:dyDescent="0.2">
      <c r="A79" s="200" t="s">
        <v>636</v>
      </c>
      <c r="B79" s="201" t="s">
        <v>14</v>
      </c>
      <c r="C79" s="201">
        <v>22</v>
      </c>
      <c r="D79" s="201">
        <v>0</v>
      </c>
      <c r="E79" s="201">
        <v>3</v>
      </c>
      <c r="F79" s="201">
        <v>10</v>
      </c>
      <c r="G79" s="201">
        <v>18</v>
      </c>
      <c r="H79" s="201">
        <v>26</v>
      </c>
      <c r="I79" s="201">
        <v>34</v>
      </c>
      <c r="J79" s="201">
        <v>44</v>
      </c>
      <c r="K79" s="201">
        <v>53</v>
      </c>
      <c r="L79" s="201">
        <v>61</v>
      </c>
      <c r="M79" s="201">
        <v>70</v>
      </c>
      <c r="N79" s="201">
        <v>79</v>
      </c>
      <c r="O79" s="201">
        <v>88</v>
      </c>
      <c r="P79" s="201">
        <v>98</v>
      </c>
      <c r="Q79" s="201">
        <v>108</v>
      </c>
      <c r="R79" s="201">
        <v>118</v>
      </c>
      <c r="S79" s="201">
        <v>128</v>
      </c>
      <c r="T79" s="201">
        <v>139</v>
      </c>
      <c r="U79" s="201">
        <v>150</v>
      </c>
      <c r="V79" s="201">
        <v>161</v>
      </c>
      <c r="W79" s="201">
        <v>173</v>
      </c>
      <c r="X79" s="201">
        <v>185</v>
      </c>
      <c r="Y79" s="201">
        <v>197</v>
      </c>
      <c r="Z79" s="201">
        <v>209</v>
      </c>
      <c r="AA79" s="201">
        <v>222</v>
      </c>
      <c r="AB79" s="201">
        <v>235</v>
      </c>
      <c r="AC79" s="201">
        <v>248</v>
      </c>
      <c r="AD79" s="201">
        <v>262</v>
      </c>
      <c r="AE79" s="201">
        <v>276</v>
      </c>
      <c r="AF79" s="201">
        <v>290</v>
      </c>
      <c r="AG79" s="201">
        <v>304</v>
      </c>
      <c r="AH79" s="201">
        <v>319</v>
      </c>
      <c r="AI79" s="201">
        <v>334</v>
      </c>
      <c r="AJ79" s="201">
        <v>349</v>
      </c>
      <c r="AK79" s="201">
        <v>365</v>
      </c>
      <c r="AL79" s="201">
        <v>381</v>
      </c>
      <c r="AM79" s="201">
        <v>397</v>
      </c>
      <c r="AN79" s="201">
        <v>413</v>
      </c>
      <c r="AO79" s="201">
        <v>430</v>
      </c>
      <c r="AP79" s="201">
        <v>447</v>
      </c>
      <c r="AQ79" s="201">
        <v>464</v>
      </c>
      <c r="AR79" s="201">
        <v>481</v>
      </c>
      <c r="AS79" s="201">
        <v>498</v>
      </c>
      <c r="AT79" s="201">
        <v>516</v>
      </c>
      <c r="AU79" s="201">
        <v>533</v>
      </c>
      <c r="AV79" s="201">
        <v>550</v>
      </c>
      <c r="AW79" s="201">
        <v>567</v>
      </c>
      <c r="AX79" s="201">
        <v>585</v>
      </c>
      <c r="AY79" s="201">
        <v>602</v>
      </c>
      <c r="AZ79" s="201">
        <v>618</v>
      </c>
      <c r="BA79" s="201">
        <v>635</v>
      </c>
      <c r="BB79" s="201">
        <v>651</v>
      </c>
      <c r="BC79" s="201">
        <v>666</v>
      </c>
      <c r="BD79" s="201">
        <v>682</v>
      </c>
      <c r="BE79" s="201">
        <v>696</v>
      </c>
      <c r="BF79" s="201">
        <v>710</v>
      </c>
      <c r="BG79" s="201">
        <v>724</v>
      </c>
      <c r="BH79" s="201">
        <v>737</v>
      </c>
      <c r="BI79" s="201">
        <v>749</v>
      </c>
      <c r="BJ79" s="201">
        <v>761</v>
      </c>
      <c r="BK79" s="201">
        <v>773</v>
      </c>
      <c r="BL79" s="201">
        <v>784</v>
      </c>
      <c r="BM79" s="201">
        <v>794</v>
      </c>
      <c r="BN79" s="201">
        <v>805</v>
      </c>
      <c r="BO79" s="201">
        <v>815</v>
      </c>
      <c r="BP79" s="201">
        <v>826</v>
      </c>
      <c r="BQ79" s="201">
        <v>836</v>
      </c>
      <c r="BR79" s="201">
        <v>846</v>
      </c>
      <c r="BS79" s="201">
        <v>856</v>
      </c>
      <c r="BT79" s="201">
        <v>865</v>
      </c>
      <c r="BU79" s="201">
        <v>875</v>
      </c>
      <c r="BV79" s="201">
        <v>884</v>
      </c>
      <c r="BW79" s="201">
        <v>893</v>
      </c>
      <c r="BX79" s="201">
        <v>904</v>
      </c>
      <c r="BY79" s="201">
        <v>916</v>
      </c>
      <c r="BZ79" s="201">
        <v>933</v>
      </c>
      <c r="CA79" s="201">
        <v>958</v>
      </c>
      <c r="CB79" s="201">
        <v>1000</v>
      </c>
      <c r="CC79" s="201">
        <v>0</v>
      </c>
      <c r="CD79" s="201">
        <v>0</v>
      </c>
      <c r="CE79" s="201">
        <v>0</v>
      </c>
      <c r="CF79" s="201">
        <v>0</v>
      </c>
      <c r="CG79" s="201">
        <v>0</v>
      </c>
      <c r="CH79" s="201">
        <v>0</v>
      </c>
      <c r="CI79" s="201">
        <v>0</v>
      </c>
      <c r="CJ79" s="201">
        <v>0</v>
      </c>
      <c r="CK79" s="201">
        <v>0</v>
      </c>
      <c r="CL79" s="201">
        <v>0</v>
      </c>
      <c r="CM79" s="201">
        <v>0</v>
      </c>
      <c r="CN79" s="201">
        <v>0</v>
      </c>
      <c r="CO79" s="201">
        <v>0</v>
      </c>
      <c r="CP79" s="201">
        <v>0</v>
      </c>
      <c r="CQ79" s="201">
        <v>0</v>
      </c>
      <c r="CR79" s="201">
        <v>0</v>
      </c>
      <c r="CS79" s="201">
        <v>0</v>
      </c>
      <c r="CT79" s="201">
        <v>0</v>
      </c>
      <c r="CU79" s="201">
        <v>0</v>
      </c>
      <c r="CV79" s="201">
        <v>0</v>
      </c>
      <c r="CW79" s="201">
        <v>0</v>
      </c>
      <c r="CX79" s="201">
        <v>0</v>
      </c>
      <c r="CY79" s="201">
        <v>0</v>
      </c>
    </row>
    <row r="80" spans="1:103" s="201" customFormat="1" x14ac:dyDescent="0.2">
      <c r="A80" s="200" t="s">
        <v>636</v>
      </c>
      <c r="B80" s="201" t="s">
        <v>14</v>
      </c>
      <c r="C80" s="201">
        <v>23</v>
      </c>
      <c r="D80" s="201">
        <v>0</v>
      </c>
      <c r="E80" s="201">
        <v>4</v>
      </c>
      <c r="F80" s="201">
        <v>11</v>
      </c>
      <c r="G80" s="201">
        <v>19</v>
      </c>
      <c r="H80" s="201">
        <v>27</v>
      </c>
      <c r="I80" s="201">
        <v>36</v>
      </c>
      <c r="J80" s="201">
        <v>46</v>
      </c>
      <c r="K80" s="201">
        <v>55</v>
      </c>
      <c r="L80" s="201">
        <v>64</v>
      </c>
      <c r="M80" s="201">
        <v>73</v>
      </c>
      <c r="N80" s="201">
        <v>82</v>
      </c>
      <c r="O80" s="201">
        <v>92</v>
      </c>
      <c r="P80" s="201">
        <v>102</v>
      </c>
      <c r="Q80" s="201">
        <v>112</v>
      </c>
      <c r="R80" s="201">
        <v>122</v>
      </c>
      <c r="S80" s="201">
        <v>133</v>
      </c>
      <c r="T80" s="201">
        <v>144</v>
      </c>
      <c r="U80" s="201">
        <v>155</v>
      </c>
      <c r="V80" s="201">
        <v>167</v>
      </c>
      <c r="W80" s="201">
        <v>179</v>
      </c>
      <c r="X80" s="201">
        <v>191</v>
      </c>
      <c r="Y80" s="201">
        <v>204</v>
      </c>
      <c r="Z80" s="201">
        <v>216</v>
      </c>
      <c r="AA80" s="201">
        <v>230</v>
      </c>
      <c r="AB80" s="201">
        <v>243</v>
      </c>
      <c r="AC80" s="201">
        <v>257</v>
      </c>
      <c r="AD80" s="201">
        <v>271</v>
      </c>
      <c r="AE80" s="201">
        <v>285</v>
      </c>
      <c r="AF80" s="201">
        <v>299</v>
      </c>
      <c r="AG80" s="201">
        <v>314</v>
      </c>
      <c r="AH80" s="201">
        <v>329</v>
      </c>
      <c r="AI80" s="201">
        <v>345</v>
      </c>
      <c r="AJ80" s="201">
        <v>361</v>
      </c>
      <c r="AK80" s="201">
        <v>377</v>
      </c>
      <c r="AL80" s="201">
        <v>393</v>
      </c>
      <c r="AM80" s="201">
        <v>409</v>
      </c>
      <c r="AN80" s="201">
        <v>426</v>
      </c>
      <c r="AO80" s="201">
        <v>443</v>
      </c>
      <c r="AP80" s="201">
        <v>460</v>
      </c>
      <c r="AQ80" s="201">
        <v>477</v>
      </c>
      <c r="AR80" s="201">
        <v>495</v>
      </c>
      <c r="AS80" s="201">
        <v>512</v>
      </c>
      <c r="AT80" s="201">
        <v>530</v>
      </c>
      <c r="AU80" s="201">
        <v>547</v>
      </c>
      <c r="AV80" s="201">
        <v>565</v>
      </c>
      <c r="AW80" s="201">
        <v>582</v>
      </c>
      <c r="AX80" s="201">
        <v>599</v>
      </c>
      <c r="AY80" s="201">
        <v>616</v>
      </c>
      <c r="AZ80" s="201">
        <v>632</v>
      </c>
      <c r="BA80" s="201">
        <v>648</v>
      </c>
      <c r="BB80" s="201">
        <v>664</v>
      </c>
      <c r="BC80" s="201">
        <v>679</v>
      </c>
      <c r="BD80" s="201">
        <v>694</v>
      </c>
      <c r="BE80" s="201">
        <v>708</v>
      </c>
      <c r="BF80" s="201">
        <v>722</v>
      </c>
      <c r="BG80" s="201">
        <v>735</v>
      </c>
      <c r="BH80" s="201">
        <v>747</v>
      </c>
      <c r="BI80" s="201">
        <v>759</v>
      </c>
      <c r="BJ80" s="201">
        <v>771</v>
      </c>
      <c r="BK80" s="201">
        <v>782</v>
      </c>
      <c r="BL80" s="201">
        <v>793</v>
      </c>
      <c r="BM80" s="201">
        <v>804</v>
      </c>
      <c r="BN80" s="201">
        <v>814</v>
      </c>
      <c r="BO80" s="201">
        <v>825</v>
      </c>
      <c r="BP80" s="201">
        <v>835</v>
      </c>
      <c r="BQ80" s="201">
        <v>845</v>
      </c>
      <c r="BR80" s="201">
        <v>855</v>
      </c>
      <c r="BS80" s="201">
        <v>864</v>
      </c>
      <c r="BT80" s="201">
        <v>874</v>
      </c>
      <c r="BU80" s="201">
        <v>883</v>
      </c>
      <c r="BV80" s="201">
        <v>893</v>
      </c>
      <c r="BW80" s="201">
        <v>903</v>
      </c>
      <c r="BX80" s="201">
        <v>916</v>
      </c>
      <c r="BY80" s="201">
        <v>933</v>
      </c>
      <c r="BZ80" s="201">
        <v>958</v>
      </c>
      <c r="CA80" s="201">
        <v>1000</v>
      </c>
      <c r="CB80" s="201">
        <v>0</v>
      </c>
      <c r="CC80" s="201">
        <v>0</v>
      </c>
      <c r="CD80" s="201">
        <v>0</v>
      </c>
      <c r="CE80" s="201">
        <v>0</v>
      </c>
      <c r="CF80" s="201">
        <v>0</v>
      </c>
      <c r="CG80" s="201">
        <v>0</v>
      </c>
      <c r="CH80" s="201">
        <v>0</v>
      </c>
      <c r="CI80" s="201">
        <v>0</v>
      </c>
      <c r="CJ80" s="201">
        <v>0</v>
      </c>
      <c r="CK80" s="201">
        <v>0</v>
      </c>
      <c r="CL80" s="201">
        <v>0</v>
      </c>
      <c r="CM80" s="201">
        <v>0</v>
      </c>
      <c r="CN80" s="201">
        <v>0</v>
      </c>
      <c r="CO80" s="201">
        <v>0</v>
      </c>
      <c r="CP80" s="201">
        <v>0</v>
      </c>
      <c r="CQ80" s="201">
        <v>0</v>
      </c>
      <c r="CR80" s="201">
        <v>0</v>
      </c>
      <c r="CS80" s="201">
        <v>0</v>
      </c>
      <c r="CT80" s="201">
        <v>0</v>
      </c>
      <c r="CU80" s="201">
        <v>0</v>
      </c>
      <c r="CV80" s="201">
        <v>0</v>
      </c>
      <c r="CW80" s="201">
        <v>0</v>
      </c>
      <c r="CX80" s="201">
        <v>0</v>
      </c>
      <c r="CY80" s="201">
        <v>0</v>
      </c>
    </row>
    <row r="81" spans="1:103" s="201" customFormat="1" x14ac:dyDescent="0.2">
      <c r="A81" s="200" t="s">
        <v>636</v>
      </c>
      <c r="B81" s="201" t="s">
        <v>14</v>
      </c>
      <c r="C81" s="201">
        <v>24</v>
      </c>
      <c r="D81" s="201">
        <v>0</v>
      </c>
      <c r="E81" s="201">
        <v>4</v>
      </c>
      <c r="F81" s="201">
        <v>11</v>
      </c>
      <c r="G81" s="201">
        <v>19</v>
      </c>
      <c r="H81" s="201">
        <v>28</v>
      </c>
      <c r="I81" s="201">
        <v>37</v>
      </c>
      <c r="J81" s="201">
        <v>48</v>
      </c>
      <c r="K81" s="201">
        <v>57</v>
      </c>
      <c r="L81" s="201">
        <v>66</v>
      </c>
      <c r="M81" s="201">
        <v>76</v>
      </c>
      <c r="N81" s="201">
        <v>85</v>
      </c>
      <c r="O81" s="201">
        <v>95</v>
      </c>
      <c r="P81" s="201">
        <v>105</v>
      </c>
      <c r="Q81" s="201">
        <v>116</v>
      </c>
      <c r="R81" s="201">
        <v>127</v>
      </c>
      <c r="S81" s="201">
        <v>138</v>
      </c>
      <c r="T81" s="201">
        <v>149</v>
      </c>
      <c r="U81" s="201">
        <v>161</v>
      </c>
      <c r="V81" s="201">
        <v>173</v>
      </c>
      <c r="W81" s="201">
        <v>185</v>
      </c>
      <c r="X81" s="201">
        <v>198</v>
      </c>
      <c r="Y81" s="201">
        <v>211</v>
      </c>
      <c r="Z81" s="201">
        <v>224</v>
      </c>
      <c r="AA81" s="201">
        <v>238</v>
      </c>
      <c r="AB81" s="201">
        <v>251</v>
      </c>
      <c r="AC81" s="201">
        <v>265</v>
      </c>
      <c r="AD81" s="201">
        <v>280</v>
      </c>
      <c r="AE81" s="201">
        <v>294</v>
      </c>
      <c r="AF81" s="201">
        <v>309</v>
      </c>
      <c r="AG81" s="201">
        <v>325</v>
      </c>
      <c r="AH81" s="201">
        <v>340</v>
      </c>
      <c r="AI81" s="201">
        <v>356</v>
      </c>
      <c r="AJ81" s="201">
        <v>372</v>
      </c>
      <c r="AK81" s="201">
        <v>389</v>
      </c>
      <c r="AL81" s="201">
        <v>405</v>
      </c>
      <c r="AM81" s="201">
        <v>422</v>
      </c>
      <c r="AN81" s="201">
        <v>439</v>
      </c>
      <c r="AO81" s="201">
        <v>456</v>
      </c>
      <c r="AP81" s="201">
        <v>474</v>
      </c>
      <c r="AQ81" s="201">
        <v>491</v>
      </c>
      <c r="AR81" s="201">
        <v>509</v>
      </c>
      <c r="AS81" s="201">
        <v>526</v>
      </c>
      <c r="AT81" s="201">
        <v>544</v>
      </c>
      <c r="AU81" s="201">
        <v>561</v>
      </c>
      <c r="AV81" s="201">
        <v>579</v>
      </c>
      <c r="AW81" s="201">
        <v>596</v>
      </c>
      <c r="AX81" s="201">
        <v>613</v>
      </c>
      <c r="AY81" s="201">
        <v>630</v>
      </c>
      <c r="AZ81" s="201">
        <v>646</v>
      </c>
      <c r="BA81" s="201">
        <v>662</v>
      </c>
      <c r="BB81" s="201">
        <v>677</v>
      </c>
      <c r="BC81" s="201">
        <v>692</v>
      </c>
      <c r="BD81" s="201">
        <v>706</v>
      </c>
      <c r="BE81" s="201">
        <v>720</v>
      </c>
      <c r="BF81" s="201">
        <v>733</v>
      </c>
      <c r="BG81" s="201">
        <v>746</v>
      </c>
      <c r="BH81" s="201">
        <v>758</v>
      </c>
      <c r="BI81" s="201">
        <v>769</v>
      </c>
      <c r="BJ81" s="201">
        <v>781</v>
      </c>
      <c r="BK81" s="201">
        <v>792</v>
      </c>
      <c r="BL81" s="201">
        <v>802</v>
      </c>
      <c r="BM81" s="201">
        <v>813</v>
      </c>
      <c r="BN81" s="201">
        <v>823</v>
      </c>
      <c r="BO81" s="201">
        <v>834</v>
      </c>
      <c r="BP81" s="201">
        <v>844</v>
      </c>
      <c r="BQ81" s="201">
        <v>854</v>
      </c>
      <c r="BR81" s="201">
        <v>863</v>
      </c>
      <c r="BS81" s="201">
        <v>873</v>
      </c>
      <c r="BT81" s="201">
        <v>882</v>
      </c>
      <c r="BU81" s="201">
        <v>892</v>
      </c>
      <c r="BV81" s="201">
        <v>903</v>
      </c>
      <c r="BW81" s="201">
        <v>915</v>
      </c>
      <c r="BX81" s="201">
        <v>932</v>
      </c>
      <c r="BY81" s="201">
        <v>958</v>
      </c>
      <c r="BZ81" s="201">
        <v>1000</v>
      </c>
      <c r="CA81" s="201">
        <v>0</v>
      </c>
      <c r="CB81" s="201">
        <v>0</v>
      </c>
      <c r="CC81" s="201">
        <v>0</v>
      </c>
      <c r="CD81" s="201">
        <v>0</v>
      </c>
      <c r="CE81" s="201">
        <v>0</v>
      </c>
      <c r="CF81" s="201">
        <v>0</v>
      </c>
      <c r="CG81" s="201">
        <v>0</v>
      </c>
      <c r="CH81" s="201">
        <v>0</v>
      </c>
      <c r="CI81" s="201">
        <v>0</v>
      </c>
      <c r="CJ81" s="201">
        <v>0</v>
      </c>
      <c r="CK81" s="201">
        <v>0</v>
      </c>
      <c r="CL81" s="201">
        <v>0</v>
      </c>
      <c r="CM81" s="201">
        <v>0</v>
      </c>
      <c r="CN81" s="201">
        <v>0</v>
      </c>
      <c r="CO81" s="201">
        <v>0</v>
      </c>
      <c r="CP81" s="201">
        <v>0</v>
      </c>
      <c r="CQ81" s="201">
        <v>0</v>
      </c>
      <c r="CR81" s="201">
        <v>0</v>
      </c>
      <c r="CS81" s="201">
        <v>0</v>
      </c>
      <c r="CT81" s="201">
        <v>0</v>
      </c>
      <c r="CU81" s="201">
        <v>0</v>
      </c>
      <c r="CV81" s="201">
        <v>0</v>
      </c>
      <c r="CW81" s="201">
        <v>0</v>
      </c>
      <c r="CX81" s="201">
        <v>0</v>
      </c>
      <c r="CY81" s="201">
        <v>0</v>
      </c>
    </row>
    <row r="82" spans="1:103" s="201" customFormat="1" x14ac:dyDescent="0.2">
      <c r="A82" s="200" t="s">
        <v>636</v>
      </c>
      <c r="B82" s="201" t="s">
        <v>14</v>
      </c>
      <c r="C82" s="201">
        <v>25</v>
      </c>
      <c r="D82" s="201">
        <v>0</v>
      </c>
      <c r="E82" s="201">
        <v>4</v>
      </c>
      <c r="F82" s="201">
        <v>12</v>
      </c>
      <c r="G82" s="201">
        <v>20</v>
      </c>
      <c r="H82" s="201">
        <v>29</v>
      </c>
      <c r="I82" s="201">
        <v>39</v>
      </c>
      <c r="J82" s="201">
        <v>50</v>
      </c>
      <c r="K82" s="201">
        <v>59</v>
      </c>
      <c r="L82" s="201">
        <v>69</v>
      </c>
      <c r="M82" s="201">
        <v>78</v>
      </c>
      <c r="N82" s="201">
        <v>89</v>
      </c>
      <c r="O82" s="201">
        <v>99</v>
      </c>
      <c r="P82" s="201">
        <v>110</v>
      </c>
      <c r="Q82" s="201">
        <v>120</v>
      </c>
      <c r="R82" s="201">
        <v>132</v>
      </c>
      <c r="S82" s="201">
        <v>143</v>
      </c>
      <c r="T82" s="201">
        <v>155</v>
      </c>
      <c r="U82" s="201">
        <v>167</v>
      </c>
      <c r="V82" s="201">
        <v>179</v>
      </c>
      <c r="W82" s="201">
        <v>192</v>
      </c>
      <c r="X82" s="201">
        <v>205</v>
      </c>
      <c r="Y82" s="201">
        <v>218</v>
      </c>
      <c r="Z82" s="201">
        <v>232</v>
      </c>
      <c r="AA82" s="201">
        <v>246</v>
      </c>
      <c r="AB82" s="201">
        <v>260</v>
      </c>
      <c r="AC82" s="201">
        <v>274</v>
      </c>
      <c r="AD82" s="201">
        <v>289</v>
      </c>
      <c r="AE82" s="201">
        <v>304</v>
      </c>
      <c r="AF82" s="201">
        <v>320</v>
      </c>
      <c r="AG82" s="201">
        <v>335</v>
      </c>
      <c r="AH82" s="201">
        <v>351</v>
      </c>
      <c r="AI82" s="201">
        <v>367</v>
      </c>
      <c r="AJ82" s="201">
        <v>384</v>
      </c>
      <c r="AK82" s="201">
        <v>401</v>
      </c>
      <c r="AL82" s="201">
        <v>418</v>
      </c>
      <c r="AM82" s="201">
        <v>435</v>
      </c>
      <c r="AN82" s="201">
        <v>452</v>
      </c>
      <c r="AO82" s="201">
        <v>470</v>
      </c>
      <c r="AP82" s="201">
        <v>487</v>
      </c>
      <c r="AQ82" s="201">
        <v>505</v>
      </c>
      <c r="AR82" s="201">
        <v>523</v>
      </c>
      <c r="AS82" s="201">
        <v>541</v>
      </c>
      <c r="AT82" s="201">
        <v>558</v>
      </c>
      <c r="AU82" s="201">
        <v>576</v>
      </c>
      <c r="AV82" s="201">
        <v>593</v>
      </c>
      <c r="AW82" s="201">
        <v>610</v>
      </c>
      <c r="AX82" s="201">
        <v>627</v>
      </c>
      <c r="AY82" s="201">
        <v>643</v>
      </c>
      <c r="AZ82" s="201">
        <v>659</v>
      </c>
      <c r="BA82" s="201">
        <v>675</v>
      </c>
      <c r="BB82" s="201">
        <v>690</v>
      </c>
      <c r="BC82" s="201">
        <v>704</v>
      </c>
      <c r="BD82" s="201">
        <v>718</v>
      </c>
      <c r="BE82" s="201">
        <v>731</v>
      </c>
      <c r="BF82" s="201">
        <v>744</v>
      </c>
      <c r="BG82" s="201">
        <v>756</v>
      </c>
      <c r="BH82" s="201">
        <v>768</v>
      </c>
      <c r="BI82" s="201">
        <v>779</v>
      </c>
      <c r="BJ82" s="201">
        <v>790</v>
      </c>
      <c r="BK82" s="201">
        <v>801</v>
      </c>
      <c r="BL82" s="201">
        <v>811</v>
      </c>
      <c r="BM82" s="201">
        <v>822</v>
      </c>
      <c r="BN82" s="201">
        <v>833</v>
      </c>
      <c r="BO82" s="201">
        <v>843</v>
      </c>
      <c r="BP82" s="201">
        <v>853</v>
      </c>
      <c r="BQ82" s="201">
        <v>862</v>
      </c>
      <c r="BR82" s="201">
        <v>872</v>
      </c>
      <c r="BS82" s="201">
        <v>881</v>
      </c>
      <c r="BT82" s="201">
        <v>891</v>
      </c>
      <c r="BU82" s="201">
        <v>902</v>
      </c>
      <c r="BV82" s="201">
        <v>915</v>
      </c>
      <c r="BW82" s="201">
        <v>932</v>
      </c>
      <c r="BX82" s="201">
        <v>957</v>
      </c>
      <c r="BY82" s="201">
        <v>1000</v>
      </c>
      <c r="BZ82" s="201">
        <v>0</v>
      </c>
      <c r="CA82" s="201">
        <v>0</v>
      </c>
      <c r="CB82" s="201">
        <v>0</v>
      </c>
      <c r="CC82" s="201">
        <v>0</v>
      </c>
      <c r="CD82" s="201">
        <v>0</v>
      </c>
      <c r="CE82" s="201">
        <v>0</v>
      </c>
      <c r="CF82" s="201">
        <v>0</v>
      </c>
      <c r="CG82" s="201">
        <v>0</v>
      </c>
      <c r="CH82" s="201">
        <v>0</v>
      </c>
      <c r="CI82" s="201">
        <v>0</v>
      </c>
      <c r="CJ82" s="201">
        <v>0</v>
      </c>
      <c r="CK82" s="201">
        <v>0</v>
      </c>
      <c r="CL82" s="201">
        <v>0</v>
      </c>
      <c r="CM82" s="201">
        <v>0</v>
      </c>
      <c r="CN82" s="201">
        <v>0</v>
      </c>
      <c r="CO82" s="201">
        <v>0</v>
      </c>
      <c r="CP82" s="201">
        <v>0</v>
      </c>
      <c r="CQ82" s="201">
        <v>0</v>
      </c>
      <c r="CR82" s="201">
        <v>0</v>
      </c>
      <c r="CS82" s="201">
        <v>0</v>
      </c>
      <c r="CT82" s="201">
        <v>0</v>
      </c>
      <c r="CU82" s="201">
        <v>0</v>
      </c>
      <c r="CV82" s="201">
        <v>0</v>
      </c>
      <c r="CW82" s="201">
        <v>0</v>
      </c>
      <c r="CX82" s="201">
        <v>0</v>
      </c>
      <c r="CY82" s="201">
        <v>0</v>
      </c>
    </row>
    <row r="83" spans="1:103" s="201" customFormat="1" x14ac:dyDescent="0.2">
      <c r="A83" s="200" t="s">
        <v>636</v>
      </c>
      <c r="B83" s="201" t="s">
        <v>14</v>
      </c>
      <c r="C83" s="201">
        <v>26</v>
      </c>
      <c r="D83" s="201">
        <v>0</v>
      </c>
      <c r="E83" s="201">
        <v>4</v>
      </c>
      <c r="F83" s="201">
        <v>12</v>
      </c>
      <c r="G83" s="201">
        <v>21</v>
      </c>
      <c r="H83" s="201">
        <v>30</v>
      </c>
      <c r="I83" s="201">
        <v>40</v>
      </c>
      <c r="J83" s="201">
        <v>52</v>
      </c>
      <c r="K83" s="201">
        <v>62</v>
      </c>
      <c r="L83" s="201">
        <v>71</v>
      </c>
      <c r="M83" s="201">
        <v>82</v>
      </c>
      <c r="N83" s="201">
        <v>92</v>
      </c>
      <c r="O83" s="201">
        <v>103</v>
      </c>
      <c r="P83" s="201">
        <v>114</v>
      </c>
      <c r="Q83" s="201">
        <v>125</v>
      </c>
      <c r="R83" s="201">
        <v>137</v>
      </c>
      <c r="S83" s="201">
        <v>148</v>
      </c>
      <c r="T83" s="201">
        <v>161</v>
      </c>
      <c r="U83" s="201">
        <v>173</v>
      </c>
      <c r="V83" s="201">
        <v>186</v>
      </c>
      <c r="W83" s="201">
        <v>199</v>
      </c>
      <c r="X83" s="201">
        <v>212</v>
      </c>
      <c r="Y83" s="201">
        <v>226</v>
      </c>
      <c r="Z83" s="201">
        <v>240</v>
      </c>
      <c r="AA83" s="201">
        <v>254</v>
      </c>
      <c r="AB83" s="201">
        <v>269</v>
      </c>
      <c r="AC83" s="201">
        <v>284</v>
      </c>
      <c r="AD83" s="201">
        <v>299</v>
      </c>
      <c r="AE83" s="201">
        <v>314</v>
      </c>
      <c r="AF83" s="201">
        <v>330</v>
      </c>
      <c r="AG83" s="201">
        <v>346</v>
      </c>
      <c r="AH83" s="201">
        <v>363</v>
      </c>
      <c r="AI83" s="201">
        <v>379</v>
      </c>
      <c r="AJ83" s="201">
        <v>396</v>
      </c>
      <c r="AK83" s="201">
        <v>413</v>
      </c>
      <c r="AL83" s="201">
        <v>431</v>
      </c>
      <c r="AM83" s="201">
        <v>448</v>
      </c>
      <c r="AN83" s="201">
        <v>466</v>
      </c>
      <c r="AO83" s="201">
        <v>484</v>
      </c>
      <c r="AP83" s="201">
        <v>501</v>
      </c>
      <c r="AQ83" s="201">
        <v>519</v>
      </c>
      <c r="AR83" s="201">
        <v>537</v>
      </c>
      <c r="AS83" s="201">
        <v>555</v>
      </c>
      <c r="AT83" s="201">
        <v>572</v>
      </c>
      <c r="AU83" s="201">
        <v>590</v>
      </c>
      <c r="AV83" s="201">
        <v>607</v>
      </c>
      <c r="AW83" s="201">
        <v>624</v>
      </c>
      <c r="AX83" s="201">
        <v>641</v>
      </c>
      <c r="AY83" s="201">
        <v>657</v>
      </c>
      <c r="AZ83" s="201">
        <v>672</v>
      </c>
      <c r="BA83" s="201">
        <v>687</v>
      </c>
      <c r="BB83" s="201">
        <v>702</v>
      </c>
      <c r="BC83" s="201">
        <v>716</v>
      </c>
      <c r="BD83" s="201">
        <v>729</v>
      </c>
      <c r="BE83" s="201">
        <v>742</v>
      </c>
      <c r="BF83" s="201">
        <v>754</v>
      </c>
      <c r="BG83" s="201">
        <v>766</v>
      </c>
      <c r="BH83" s="201">
        <v>777</v>
      </c>
      <c r="BI83" s="201">
        <v>788</v>
      </c>
      <c r="BJ83" s="201">
        <v>799</v>
      </c>
      <c r="BK83" s="201">
        <v>810</v>
      </c>
      <c r="BL83" s="201">
        <v>821</v>
      </c>
      <c r="BM83" s="201">
        <v>831</v>
      </c>
      <c r="BN83" s="201">
        <v>842</v>
      </c>
      <c r="BO83" s="201">
        <v>852</v>
      </c>
      <c r="BP83" s="201">
        <v>861</v>
      </c>
      <c r="BQ83" s="201">
        <v>871</v>
      </c>
      <c r="BR83" s="201">
        <v>880</v>
      </c>
      <c r="BS83" s="201">
        <v>890</v>
      </c>
      <c r="BT83" s="201">
        <v>901</v>
      </c>
      <c r="BU83" s="201">
        <v>914</v>
      </c>
      <c r="BV83" s="201">
        <v>931</v>
      </c>
      <c r="BW83" s="201">
        <v>957</v>
      </c>
      <c r="BX83" s="201">
        <v>1000</v>
      </c>
      <c r="BY83" s="201">
        <v>0</v>
      </c>
      <c r="BZ83" s="201">
        <v>0</v>
      </c>
      <c r="CA83" s="201">
        <v>0</v>
      </c>
      <c r="CB83" s="201">
        <v>0</v>
      </c>
      <c r="CC83" s="201">
        <v>0</v>
      </c>
      <c r="CD83" s="201">
        <v>0</v>
      </c>
      <c r="CE83" s="201">
        <v>0</v>
      </c>
      <c r="CF83" s="201">
        <v>0</v>
      </c>
      <c r="CG83" s="201">
        <v>0</v>
      </c>
      <c r="CH83" s="201">
        <v>0</v>
      </c>
      <c r="CI83" s="201">
        <v>0</v>
      </c>
      <c r="CJ83" s="201">
        <v>0</v>
      </c>
      <c r="CK83" s="201">
        <v>0</v>
      </c>
      <c r="CL83" s="201">
        <v>0</v>
      </c>
      <c r="CM83" s="201">
        <v>0</v>
      </c>
      <c r="CN83" s="201">
        <v>0</v>
      </c>
      <c r="CO83" s="201">
        <v>0</v>
      </c>
      <c r="CP83" s="201">
        <v>0</v>
      </c>
      <c r="CQ83" s="201">
        <v>0</v>
      </c>
      <c r="CR83" s="201">
        <v>0</v>
      </c>
      <c r="CS83" s="201">
        <v>0</v>
      </c>
      <c r="CT83" s="201">
        <v>0</v>
      </c>
      <c r="CU83" s="201">
        <v>0</v>
      </c>
      <c r="CV83" s="201">
        <v>0</v>
      </c>
      <c r="CW83" s="201">
        <v>0</v>
      </c>
      <c r="CX83" s="201">
        <v>0</v>
      </c>
      <c r="CY83" s="201">
        <v>0</v>
      </c>
    </row>
    <row r="84" spans="1:103" s="201" customFormat="1" x14ac:dyDescent="0.2">
      <c r="A84" s="200" t="s">
        <v>636</v>
      </c>
      <c r="B84" s="201" t="s">
        <v>14</v>
      </c>
      <c r="C84" s="201">
        <v>27</v>
      </c>
      <c r="D84" s="201">
        <v>0</v>
      </c>
      <c r="E84" s="201">
        <v>4</v>
      </c>
      <c r="F84" s="201">
        <v>13</v>
      </c>
      <c r="G84" s="201">
        <v>22</v>
      </c>
      <c r="H84" s="201">
        <v>31</v>
      </c>
      <c r="I84" s="201">
        <v>42</v>
      </c>
      <c r="J84" s="201">
        <v>54</v>
      </c>
      <c r="K84" s="201">
        <v>64</v>
      </c>
      <c r="L84" s="201">
        <v>74</v>
      </c>
      <c r="M84" s="201">
        <v>85</v>
      </c>
      <c r="N84" s="201">
        <v>95</v>
      </c>
      <c r="O84" s="201">
        <v>107</v>
      </c>
      <c r="P84" s="201">
        <v>118</v>
      </c>
      <c r="Q84" s="201">
        <v>130</v>
      </c>
      <c r="R84" s="201">
        <v>142</v>
      </c>
      <c r="S84" s="201">
        <v>154</v>
      </c>
      <c r="T84" s="201">
        <v>166</v>
      </c>
      <c r="U84" s="201">
        <v>179</v>
      </c>
      <c r="V84" s="201">
        <v>192</v>
      </c>
      <c r="W84" s="201">
        <v>206</v>
      </c>
      <c r="X84" s="201">
        <v>220</v>
      </c>
      <c r="Y84" s="201">
        <v>234</v>
      </c>
      <c r="Z84" s="201">
        <v>248</v>
      </c>
      <c r="AA84" s="201">
        <v>263</v>
      </c>
      <c r="AB84" s="201">
        <v>278</v>
      </c>
      <c r="AC84" s="201">
        <v>293</v>
      </c>
      <c r="AD84" s="201">
        <v>309</v>
      </c>
      <c r="AE84" s="201">
        <v>325</v>
      </c>
      <c r="AF84" s="201">
        <v>341</v>
      </c>
      <c r="AG84" s="201">
        <v>357</v>
      </c>
      <c r="AH84" s="201">
        <v>374</v>
      </c>
      <c r="AI84" s="201">
        <v>391</v>
      </c>
      <c r="AJ84" s="201">
        <v>409</v>
      </c>
      <c r="AK84" s="201">
        <v>426</v>
      </c>
      <c r="AL84" s="201">
        <v>444</v>
      </c>
      <c r="AM84" s="201">
        <v>461</v>
      </c>
      <c r="AN84" s="201">
        <v>479</v>
      </c>
      <c r="AO84" s="201">
        <v>497</v>
      </c>
      <c r="AP84" s="201">
        <v>515</v>
      </c>
      <c r="AQ84" s="201">
        <v>533</v>
      </c>
      <c r="AR84" s="201">
        <v>551</v>
      </c>
      <c r="AS84" s="201">
        <v>569</v>
      </c>
      <c r="AT84" s="201">
        <v>587</v>
      </c>
      <c r="AU84" s="201">
        <v>604</v>
      </c>
      <c r="AV84" s="201">
        <v>621</v>
      </c>
      <c r="AW84" s="201">
        <v>638</v>
      </c>
      <c r="AX84" s="201">
        <v>654</v>
      </c>
      <c r="AY84" s="201">
        <v>670</v>
      </c>
      <c r="AZ84" s="201">
        <v>685</v>
      </c>
      <c r="BA84" s="201">
        <v>699</v>
      </c>
      <c r="BB84" s="201">
        <v>713</v>
      </c>
      <c r="BC84" s="201">
        <v>727</v>
      </c>
      <c r="BD84" s="201">
        <v>740</v>
      </c>
      <c r="BE84" s="201">
        <v>752</v>
      </c>
      <c r="BF84" s="201">
        <v>764</v>
      </c>
      <c r="BG84" s="201">
        <v>776</v>
      </c>
      <c r="BH84" s="201">
        <v>787</v>
      </c>
      <c r="BI84" s="201">
        <v>798</v>
      </c>
      <c r="BJ84" s="201">
        <v>808</v>
      </c>
      <c r="BK84" s="201">
        <v>819</v>
      </c>
      <c r="BL84" s="201">
        <v>830</v>
      </c>
      <c r="BM84" s="201">
        <v>840</v>
      </c>
      <c r="BN84" s="201">
        <v>850</v>
      </c>
      <c r="BO84" s="201">
        <v>860</v>
      </c>
      <c r="BP84" s="201">
        <v>870</v>
      </c>
      <c r="BQ84" s="201">
        <v>879</v>
      </c>
      <c r="BR84" s="201">
        <v>889</v>
      </c>
      <c r="BS84" s="201">
        <v>900</v>
      </c>
      <c r="BT84" s="201">
        <v>913</v>
      </c>
      <c r="BU84" s="201">
        <v>931</v>
      </c>
      <c r="BV84" s="201">
        <v>957</v>
      </c>
      <c r="BW84" s="201">
        <v>1000</v>
      </c>
      <c r="BX84" s="201">
        <v>0</v>
      </c>
      <c r="BY84" s="201">
        <v>0</v>
      </c>
      <c r="BZ84" s="201">
        <v>0</v>
      </c>
      <c r="CA84" s="201">
        <v>0</v>
      </c>
      <c r="CB84" s="201">
        <v>0</v>
      </c>
      <c r="CC84" s="201">
        <v>0</v>
      </c>
      <c r="CD84" s="201">
        <v>0</v>
      </c>
      <c r="CE84" s="201">
        <v>0</v>
      </c>
      <c r="CF84" s="201">
        <v>0</v>
      </c>
      <c r="CG84" s="201">
        <v>0</v>
      </c>
      <c r="CH84" s="201">
        <v>0</v>
      </c>
      <c r="CI84" s="201">
        <v>0</v>
      </c>
      <c r="CJ84" s="201">
        <v>0</v>
      </c>
      <c r="CK84" s="201">
        <v>0</v>
      </c>
      <c r="CL84" s="201">
        <v>0</v>
      </c>
      <c r="CM84" s="201">
        <v>0</v>
      </c>
      <c r="CN84" s="201">
        <v>0</v>
      </c>
      <c r="CO84" s="201">
        <v>0</v>
      </c>
      <c r="CP84" s="201">
        <v>0</v>
      </c>
      <c r="CQ84" s="201">
        <v>0</v>
      </c>
      <c r="CR84" s="201">
        <v>0</v>
      </c>
      <c r="CS84" s="201">
        <v>0</v>
      </c>
      <c r="CT84" s="201">
        <v>0</v>
      </c>
      <c r="CU84" s="201">
        <v>0</v>
      </c>
      <c r="CV84" s="201">
        <v>0</v>
      </c>
      <c r="CW84" s="201">
        <v>0</v>
      </c>
      <c r="CX84" s="201">
        <v>0</v>
      </c>
      <c r="CY84" s="201">
        <v>0</v>
      </c>
    </row>
    <row r="85" spans="1:103" s="201" customFormat="1" x14ac:dyDescent="0.2">
      <c r="A85" s="200" t="s">
        <v>636</v>
      </c>
      <c r="B85" s="201" t="s">
        <v>14</v>
      </c>
      <c r="C85" s="201">
        <v>28</v>
      </c>
      <c r="D85" s="201">
        <v>0</v>
      </c>
      <c r="E85" s="201">
        <v>4</v>
      </c>
      <c r="F85" s="201">
        <v>13</v>
      </c>
      <c r="G85" s="201">
        <v>23</v>
      </c>
      <c r="H85" s="201">
        <v>33</v>
      </c>
      <c r="I85" s="201">
        <v>44</v>
      </c>
      <c r="J85" s="201">
        <v>56</v>
      </c>
      <c r="K85" s="201">
        <v>66</v>
      </c>
      <c r="L85" s="201">
        <v>77</v>
      </c>
      <c r="M85" s="201">
        <v>88</v>
      </c>
      <c r="N85" s="201">
        <v>99</v>
      </c>
      <c r="O85" s="201">
        <v>110</v>
      </c>
      <c r="P85" s="201">
        <v>122</v>
      </c>
      <c r="Q85" s="201">
        <v>134</v>
      </c>
      <c r="R85" s="201">
        <v>147</v>
      </c>
      <c r="S85" s="201">
        <v>159</v>
      </c>
      <c r="T85" s="201">
        <v>172</v>
      </c>
      <c r="U85" s="201">
        <v>186</v>
      </c>
      <c r="V85" s="201">
        <v>199</v>
      </c>
      <c r="W85" s="201">
        <v>213</v>
      </c>
      <c r="X85" s="201">
        <v>227</v>
      </c>
      <c r="Y85" s="201">
        <v>242</v>
      </c>
      <c r="Z85" s="201">
        <v>257</v>
      </c>
      <c r="AA85" s="201">
        <v>272</v>
      </c>
      <c r="AB85" s="201">
        <v>287</v>
      </c>
      <c r="AC85" s="201">
        <v>303</v>
      </c>
      <c r="AD85" s="201">
        <v>319</v>
      </c>
      <c r="AE85" s="201">
        <v>335</v>
      </c>
      <c r="AF85" s="201">
        <v>352</v>
      </c>
      <c r="AG85" s="201">
        <v>369</v>
      </c>
      <c r="AH85" s="201">
        <v>386</v>
      </c>
      <c r="AI85" s="201">
        <v>404</v>
      </c>
      <c r="AJ85" s="201">
        <v>421</v>
      </c>
      <c r="AK85" s="201">
        <v>439</v>
      </c>
      <c r="AL85" s="201">
        <v>457</v>
      </c>
      <c r="AM85" s="201">
        <v>475</v>
      </c>
      <c r="AN85" s="201">
        <v>493</v>
      </c>
      <c r="AO85" s="201">
        <v>511</v>
      </c>
      <c r="AP85" s="201">
        <v>529</v>
      </c>
      <c r="AQ85" s="201">
        <v>547</v>
      </c>
      <c r="AR85" s="201">
        <v>565</v>
      </c>
      <c r="AS85" s="201">
        <v>583</v>
      </c>
      <c r="AT85" s="201">
        <v>601</v>
      </c>
      <c r="AU85" s="201">
        <v>618</v>
      </c>
      <c r="AV85" s="201">
        <v>635</v>
      </c>
      <c r="AW85" s="201">
        <v>651</v>
      </c>
      <c r="AX85" s="201">
        <v>667</v>
      </c>
      <c r="AY85" s="201">
        <v>682</v>
      </c>
      <c r="AZ85" s="201">
        <v>697</v>
      </c>
      <c r="BA85" s="201">
        <v>711</v>
      </c>
      <c r="BB85" s="201">
        <v>724</v>
      </c>
      <c r="BC85" s="201">
        <v>738</v>
      </c>
      <c r="BD85" s="201">
        <v>750</v>
      </c>
      <c r="BE85" s="201">
        <v>762</v>
      </c>
      <c r="BF85" s="201">
        <v>774</v>
      </c>
      <c r="BG85" s="201">
        <v>785</v>
      </c>
      <c r="BH85" s="201">
        <v>796</v>
      </c>
      <c r="BI85" s="201">
        <v>807</v>
      </c>
      <c r="BJ85" s="201">
        <v>818</v>
      </c>
      <c r="BK85" s="201">
        <v>829</v>
      </c>
      <c r="BL85" s="201">
        <v>839</v>
      </c>
      <c r="BM85" s="201">
        <v>849</v>
      </c>
      <c r="BN85" s="201">
        <v>859</v>
      </c>
      <c r="BO85" s="201">
        <v>869</v>
      </c>
      <c r="BP85" s="201">
        <v>878</v>
      </c>
      <c r="BQ85" s="201">
        <v>888</v>
      </c>
      <c r="BR85" s="201">
        <v>899</v>
      </c>
      <c r="BS85" s="201">
        <v>913</v>
      </c>
      <c r="BT85" s="201">
        <v>930</v>
      </c>
      <c r="BU85" s="201">
        <v>956</v>
      </c>
      <c r="BV85" s="201">
        <v>1000</v>
      </c>
      <c r="BW85" s="201">
        <v>0</v>
      </c>
      <c r="BX85" s="201">
        <v>0</v>
      </c>
      <c r="BY85" s="201">
        <v>0</v>
      </c>
      <c r="BZ85" s="201">
        <v>0</v>
      </c>
      <c r="CA85" s="201">
        <v>0</v>
      </c>
      <c r="CB85" s="201">
        <v>0</v>
      </c>
      <c r="CC85" s="201">
        <v>0</v>
      </c>
      <c r="CD85" s="201">
        <v>0</v>
      </c>
      <c r="CE85" s="201">
        <v>0</v>
      </c>
      <c r="CF85" s="201">
        <v>0</v>
      </c>
      <c r="CG85" s="201">
        <v>0</v>
      </c>
      <c r="CH85" s="201">
        <v>0</v>
      </c>
      <c r="CI85" s="201">
        <v>0</v>
      </c>
      <c r="CJ85" s="201">
        <v>0</v>
      </c>
      <c r="CK85" s="201">
        <v>0</v>
      </c>
      <c r="CL85" s="201">
        <v>0</v>
      </c>
      <c r="CM85" s="201">
        <v>0</v>
      </c>
      <c r="CN85" s="201">
        <v>0</v>
      </c>
      <c r="CO85" s="201">
        <v>0</v>
      </c>
      <c r="CP85" s="201">
        <v>0</v>
      </c>
      <c r="CQ85" s="201">
        <v>0</v>
      </c>
      <c r="CR85" s="201">
        <v>0</v>
      </c>
      <c r="CS85" s="201">
        <v>0</v>
      </c>
      <c r="CT85" s="201">
        <v>0</v>
      </c>
      <c r="CU85" s="201">
        <v>0</v>
      </c>
      <c r="CV85" s="201">
        <v>0</v>
      </c>
      <c r="CW85" s="201">
        <v>0</v>
      </c>
      <c r="CX85" s="201">
        <v>0</v>
      </c>
      <c r="CY85" s="201">
        <v>0</v>
      </c>
    </row>
    <row r="86" spans="1:103" s="201" customFormat="1" x14ac:dyDescent="0.2">
      <c r="A86" s="200" t="s">
        <v>636</v>
      </c>
      <c r="B86" s="201" t="s">
        <v>14</v>
      </c>
      <c r="C86" s="201">
        <v>29</v>
      </c>
      <c r="D86" s="201">
        <v>0</v>
      </c>
      <c r="E86" s="201">
        <v>5</v>
      </c>
      <c r="F86" s="201">
        <v>14</v>
      </c>
      <c r="G86" s="201">
        <v>24</v>
      </c>
      <c r="H86" s="201">
        <v>34</v>
      </c>
      <c r="I86" s="201">
        <v>45</v>
      </c>
      <c r="J86" s="201">
        <v>58</v>
      </c>
      <c r="K86" s="201">
        <v>69</v>
      </c>
      <c r="L86" s="201">
        <v>80</v>
      </c>
      <c r="M86" s="201">
        <v>91</v>
      </c>
      <c r="N86" s="201">
        <v>103</v>
      </c>
      <c r="O86" s="201">
        <v>115</v>
      </c>
      <c r="P86" s="201">
        <v>127</v>
      </c>
      <c r="Q86" s="201">
        <v>139</v>
      </c>
      <c r="R86" s="201">
        <v>152</v>
      </c>
      <c r="S86" s="201">
        <v>165</v>
      </c>
      <c r="T86" s="201">
        <v>179</v>
      </c>
      <c r="U86" s="201">
        <v>192</v>
      </c>
      <c r="V86" s="201">
        <v>206</v>
      </c>
      <c r="W86" s="201">
        <v>221</v>
      </c>
      <c r="X86" s="201">
        <v>235</v>
      </c>
      <c r="Y86" s="201">
        <v>250</v>
      </c>
      <c r="Z86" s="201">
        <v>266</v>
      </c>
      <c r="AA86" s="201">
        <v>281</v>
      </c>
      <c r="AB86" s="201">
        <v>297</v>
      </c>
      <c r="AC86" s="201">
        <v>313</v>
      </c>
      <c r="AD86" s="201">
        <v>330</v>
      </c>
      <c r="AE86" s="201">
        <v>346</v>
      </c>
      <c r="AF86" s="201">
        <v>363</v>
      </c>
      <c r="AG86" s="201">
        <v>381</v>
      </c>
      <c r="AH86" s="201">
        <v>398</v>
      </c>
      <c r="AI86" s="201">
        <v>416</v>
      </c>
      <c r="AJ86" s="201">
        <v>434</v>
      </c>
      <c r="AK86" s="201">
        <v>452</v>
      </c>
      <c r="AL86" s="201">
        <v>470</v>
      </c>
      <c r="AM86" s="201">
        <v>489</v>
      </c>
      <c r="AN86" s="201">
        <v>507</v>
      </c>
      <c r="AO86" s="201">
        <v>525</v>
      </c>
      <c r="AP86" s="201">
        <v>543</v>
      </c>
      <c r="AQ86" s="201">
        <v>562</v>
      </c>
      <c r="AR86" s="201">
        <v>580</v>
      </c>
      <c r="AS86" s="201">
        <v>597</v>
      </c>
      <c r="AT86" s="201">
        <v>615</v>
      </c>
      <c r="AU86" s="201">
        <v>631</v>
      </c>
      <c r="AV86" s="201">
        <v>648</v>
      </c>
      <c r="AW86" s="201">
        <v>664</v>
      </c>
      <c r="AX86" s="201">
        <v>679</v>
      </c>
      <c r="AY86" s="201">
        <v>694</v>
      </c>
      <c r="AZ86" s="201">
        <v>708</v>
      </c>
      <c r="BA86" s="201">
        <v>722</v>
      </c>
      <c r="BB86" s="201">
        <v>735</v>
      </c>
      <c r="BC86" s="201">
        <v>748</v>
      </c>
      <c r="BD86" s="201">
        <v>760</v>
      </c>
      <c r="BE86" s="201">
        <v>772</v>
      </c>
      <c r="BF86" s="201">
        <v>783</v>
      </c>
      <c r="BG86" s="201">
        <v>794</v>
      </c>
      <c r="BH86" s="201">
        <v>805</v>
      </c>
      <c r="BI86" s="201">
        <v>816</v>
      </c>
      <c r="BJ86" s="201">
        <v>827</v>
      </c>
      <c r="BK86" s="201">
        <v>838</v>
      </c>
      <c r="BL86" s="201">
        <v>848</v>
      </c>
      <c r="BM86" s="201">
        <v>858</v>
      </c>
      <c r="BN86" s="201">
        <v>868</v>
      </c>
      <c r="BO86" s="201">
        <v>877</v>
      </c>
      <c r="BP86" s="201">
        <v>887</v>
      </c>
      <c r="BQ86" s="201">
        <v>899</v>
      </c>
      <c r="BR86" s="201">
        <v>912</v>
      </c>
      <c r="BS86" s="201">
        <v>929</v>
      </c>
      <c r="BT86" s="201">
        <v>956</v>
      </c>
      <c r="BU86" s="201">
        <v>1000</v>
      </c>
      <c r="BV86" s="201">
        <v>0</v>
      </c>
      <c r="BW86" s="201">
        <v>0</v>
      </c>
      <c r="BX86" s="201">
        <v>0</v>
      </c>
      <c r="BY86" s="201">
        <v>0</v>
      </c>
      <c r="BZ86" s="201">
        <v>0</v>
      </c>
      <c r="CA86" s="201">
        <v>0</v>
      </c>
      <c r="CB86" s="201">
        <v>0</v>
      </c>
      <c r="CC86" s="201">
        <v>0</v>
      </c>
      <c r="CD86" s="201">
        <v>0</v>
      </c>
      <c r="CE86" s="201">
        <v>0</v>
      </c>
      <c r="CF86" s="201">
        <v>0</v>
      </c>
      <c r="CG86" s="201">
        <v>0</v>
      </c>
      <c r="CH86" s="201">
        <v>0</v>
      </c>
      <c r="CI86" s="201">
        <v>0</v>
      </c>
      <c r="CJ86" s="201">
        <v>0</v>
      </c>
      <c r="CK86" s="201">
        <v>0</v>
      </c>
      <c r="CL86" s="201">
        <v>0</v>
      </c>
      <c r="CM86" s="201">
        <v>0</v>
      </c>
      <c r="CN86" s="201">
        <v>0</v>
      </c>
      <c r="CO86" s="201">
        <v>0</v>
      </c>
      <c r="CP86" s="201">
        <v>0</v>
      </c>
      <c r="CQ86" s="201">
        <v>0</v>
      </c>
      <c r="CR86" s="201">
        <v>0</v>
      </c>
      <c r="CS86" s="201">
        <v>0</v>
      </c>
      <c r="CT86" s="201">
        <v>0</v>
      </c>
      <c r="CU86" s="201">
        <v>0</v>
      </c>
      <c r="CV86" s="201">
        <v>0</v>
      </c>
      <c r="CW86" s="201">
        <v>0</v>
      </c>
      <c r="CX86" s="201">
        <v>0</v>
      </c>
      <c r="CY86" s="201">
        <v>0</v>
      </c>
    </row>
    <row r="87" spans="1:103" s="201" customFormat="1" x14ac:dyDescent="0.2">
      <c r="A87" s="200" t="s">
        <v>636</v>
      </c>
      <c r="B87" s="201" t="s">
        <v>14</v>
      </c>
      <c r="C87" s="201">
        <v>30</v>
      </c>
      <c r="D87" s="201">
        <v>0</v>
      </c>
      <c r="E87" s="201">
        <v>5</v>
      </c>
      <c r="F87" s="201">
        <v>14</v>
      </c>
      <c r="G87" s="201">
        <v>25</v>
      </c>
      <c r="H87" s="201">
        <v>35</v>
      </c>
      <c r="I87" s="201">
        <v>47</v>
      </c>
      <c r="J87" s="201">
        <v>60</v>
      </c>
      <c r="K87" s="201">
        <v>72</v>
      </c>
      <c r="L87" s="201">
        <v>83</v>
      </c>
      <c r="M87" s="201">
        <v>95</v>
      </c>
      <c r="N87" s="201">
        <v>107</v>
      </c>
      <c r="O87" s="201">
        <v>119</v>
      </c>
      <c r="P87" s="201">
        <v>131</v>
      </c>
      <c r="Q87" s="201">
        <v>144</v>
      </c>
      <c r="R87" s="201">
        <v>158</v>
      </c>
      <c r="S87" s="201">
        <v>171</v>
      </c>
      <c r="T87" s="201">
        <v>185</v>
      </c>
      <c r="U87" s="201">
        <v>199</v>
      </c>
      <c r="V87" s="201">
        <v>214</v>
      </c>
      <c r="W87" s="201">
        <v>228</v>
      </c>
      <c r="X87" s="201">
        <v>243</v>
      </c>
      <c r="Y87" s="201">
        <v>259</v>
      </c>
      <c r="Z87" s="201">
        <v>275</v>
      </c>
      <c r="AA87" s="201">
        <v>291</v>
      </c>
      <c r="AB87" s="201">
        <v>307</v>
      </c>
      <c r="AC87" s="201">
        <v>324</v>
      </c>
      <c r="AD87" s="201">
        <v>340</v>
      </c>
      <c r="AE87" s="201">
        <v>358</v>
      </c>
      <c r="AF87" s="201">
        <v>375</v>
      </c>
      <c r="AG87" s="201">
        <v>393</v>
      </c>
      <c r="AH87" s="201">
        <v>411</v>
      </c>
      <c r="AI87" s="201">
        <v>429</v>
      </c>
      <c r="AJ87" s="201">
        <v>447</v>
      </c>
      <c r="AK87" s="201">
        <v>466</v>
      </c>
      <c r="AL87" s="201">
        <v>484</v>
      </c>
      <c r="AM87" s="201">
        <v>502</v>
      </c>
      <c r="AN87" s="201">
        <v>521</v>
      </c>
      <c r="AO87" s="201">
        <v>539</v>
      </c>
      <c r="AP87" s="201">
        <v>558</v>
      </c>
      <c r="AQ87" s="201">
        <v>576</v>
      </c>
      <c r="AR87" s="201">
        <v>594</v>
      </c>
      <c r="AS87" s="201">
        <v>611</v>
      </c>
      <c r="AT87" s="201">
        <v>628</v>
      </c>
      <c r="AU87" s="201">
        <v>645</v>
      </c>
      <c r="AV87" s="201">
        <v>661</v>
      </c>
      <c r="AW87" s="201">
        <v>676</v>
      </c>
      <c r="AX87" s="201">
        <v>691</v>
      </c>
      <c r="AY87" s="201">
        <v>706</v>
      </c>
      <c r="AZ87" s="201">
        <v>720</v>
      </c>
      <c r="BA87" s="201">
        <v>733</v>
      </c>
      <c r="BB87" s="201">
        <v>746</v>
      </c>
      <c r="BC87" s="201">
        <v>758</v>
      </c>
      <c r="BD87" s="201">
        <v>770</v>
      </c>
      <c r="BE87" s="201">
        <v>781</v>
      </c>
      <c r="BF87" s="201">
        <v>792</v>
      </c>
      <c r="BG87" s="201">
        <v>803</v>
      </c>
      <c r="BH87" s="201">
        <v>814</v>
      </c>
      <c r="BI87" s="201">
        <v>825</v>
      </c>
      <c r="BJ87" s="201">
        <v>836</v>
      </c>
      <c r="BK87" s="201">
        <v>846</v>
      </c>
      <c r="BL87" s="201">
        <v>857</v>
      </c>
      <c r="BM87" s="201">
        <v>866</v>
      </c>
      <c r="BN87" s="201">
        <v>876</v>
      </c>
      <c r="BO87" s="201">
        <v>886</v>
      </c>
      <c r="BP87" s="201">
        <v>898</v>
      </c>
      <c r="BQ87" s="201">
        <v>911</v>
      </c>
      <c r="BR87" s="201">
        <v>929</v>
      </c>
      <c r="BS87" s="201">
        <v>955</v>
      </c>
      <c r="BT87" s="201">
        <v>1000</v>
      </c>
      <c r="BU87" s="201">
        <v>0</v>
      </c>
      <c r="BV87" s="201">
        <v>0</v>
      </c>
      <c r="BW87" s="201">
        <v>0</v>
      </c>
      <c r="BX87" s="201">
        <v>0</v>
      </c>
      <c r="BY87" s="201">
        <v>0</v>
      </c>
      <c r="BZ87" s="201">
        <v>0</v>
      </c>
      <c r="CA87" s="201">
        <v>0</v>
      </c>
      <c r="CB87" s="201">
        <v>0</v>
      </c>
      <c r="CC87" s="201">
        <v>0</v>
      </c>
      <c r="CD87" s="201">
        <v>0</v>
      </c>
      <c r="CE87" s="201">
        <v>0</v>
      </c>
      <c r="CF87" s="201">
        <v>0</v>
      </c>
      <c r="CG87" s="201">
        <v>0</v>
      </c>
      <c r="CH87" s="201">
        <v>0</v>
      </c>
      <c r="CI87" s="201">
        <v>0</v>
      </c>
      <c r="CJ87" s="201">
        <v>0</v>
      </c>
      <c r="CK87" s="201">
        <v>0</v>
      </c>
      <c r="CL87" s="201">
        <v>0</v>
      </c>
      <c r="CM87" s="201">
        <v>0</v>
      </c>
      <c r="CN87" s="201">
        <v>0</v>
      </c>
      <c r="CO87" s="201">
        <v>0</v>
      </c>
      <c r="CP87" s="201">
        <v>0</v>
      </c>
      <c r="CQ87" s="201">
        <v>0</v>
      </c>
      <c r="CR87" s="201">
        <v>0</v>
      </c>
      <c r="CS87" s="201">
        <v>0</v>
      </c>
      <c r="CT87" s="201">
        <v>0</v>
      </c>
      <c r="CU87" s="201">
        <v>0</v>
      </c>
      <c r="CV87" s="201">
        <v>0</v>
      </c>
      <c r="CW87" s="201">
        <v>0</v>
      </c>
      <c r="CX87" s="201">
        <v>0</v>
      </c>
      <c r="CY87" s="201">
        <v>0</v>
      </c>
    </row>
    <row r="88" spans="1:103" s="201" customFormat="1" x14ac:dyDescent="0.2">
      <c r="A88" s="200" t="s">
        <v>636</v>
      </c>
      <c r="B88" s="201" t="s">
        <v>14</v>
      </c>
      <c r="C88" s="201">
        <v>31</v>
      </c>
      <c r="D88" s="201">
        <v>0</v>
      </c>
      <c r="E88" s="201">
        <v>5</v>
      </c>
      <c r="F88" s="201">
        <v>15</v>
      </c>
      <c r="G88" s="201">
        <v>26</v>
      </c>
      <c r="H88" s="201">
        <v>37</v>
      </c>
      <c r="I88" s="201">
        <v>49</v>
      </c>
      <c r="J88" s="201">
        <v>63</v>
      </c>
      <c r="K88" s="201">
        <v>74</v>
      </c>
      <c r="L88" s="201">
        <v>86</v>
      </c>
      <c r="M88" s="201">
        <v>98</v>
      </c>
      <c r="N88" s="201">
        <v>111</v>
      </c>
      <c r="O88" s="201">
        <v>123</v>
      </c>
      <c r="P88" s="201">
        <v>136</v>
      </c>
      <c r="Q88" s="201">
        <v>150</v>
      </c>
      <c r="R88" s="201">
        <v>163</v>
      </c>
      <c r="S88" s="201">
        <v>177</v>
      </c>
      <c r="T88" s="201">
        <v>192</v>
      </c>
      <c r="U88" s="201">
        <v>206</v>
      </c>
      <c r="V88" s="201">
        <v>221</v>
      </c>
      <c r="W88" s="201">
        <v>236</v>
      </c>
      <c r="X88" s="201">
        <v>252</v>
      </c>
      <c r="Y88" s="201">
        <v>268</v>
      </c>
      <c r="Z88" s="201">
        <v>284</v>
      </c>
      <c r="AA88" s="201">
        <v>300</v>
      </c>
      <c r="AB88" s="201">
        <v>317</v>
      </c>
      <c r="AC88" s="201">
        <v>334</v>
      </c>
      <c r="AD88" s="201">
        <v>352</v>
      </c>
      <c r="AE88" s="201">
        <v>369</v>
      </c>
      <c r="AF88" s="201">
        <v>387</v>
      </c>
      <c r="AG88" s="201">
        <v>405</v>
      </c>
      <c r="AH88" s="201">
        <v>424</v>
      </c>
      <c r="AI88" s="201">
        <v>442</v>
      </c>
      <c r="AJ88" s="201">
        <v>461</v>
      </c>
      <c r="AK88" s="201">
        <v>479</v>
      </c>
      <c r="AL88" s="201">
        <v>498</v>
      </c>
      <c r="AM88" s="201">
        <v>516</v>
      </c>
      <c r="AN88" s="201">
        <v>535</v>
      </c>
      <c r="AO88" s="201">
        <v>553</v>
      </c>
      <c r="AP88" s="201">
        <v>572</v>
      </c>
      <c r="AQ88" s="201">
        <v>590</v>
      </c>
      <c r="AR88" s="201">
        <v>607</v>
      </c>
      <c r="AS88" s="201">
        <v>625</v>
      </c>
      <c r="AT88" s="201">
        <v>641</v>
      </c>
      <c r="AU88" s="201">
        <v>658</v>
      </c>
      <c r="AV88" s="201">
        <v>673</v>
      </c>
      <c r="AW88" s="201">
        <v>688</v>
      </c>
      <c r="AX88" s="201">
        <v>703</v>
      </c>
      <c r="AY88" s="201">
        <v>717</v>
      </c>
      <c r="AZ88" s="201">
        <v>730</v>
      </c>
      <c r="BA88" s="201">
        <v>743</v>
      </c>
      <c r="BB88" s="201">
        <v>755</v>
      </c>
      <c r="BC88" s="201">
        <v>767</v>
      </c>
      <c r="BD88" s="201">
        <v>779</v>
      </c>
      <c r="BE88" s="201">
        <v>790</v>
      </c>
      <c r="BF88" s="201">
        <v>802</v>
      </c>
      <c r="BG88" s="201">
        <v>813</v>
      </c>
      <c r="BH88" s="201">
        <v>824</v>
      </c>
      <c r="BI88" s="201">
        <v>835</v>
      </c>
      <c r="BJ88" s="201">
        <v>845</v>
      </c>
      <c r="BK88" s="201">
        <v>855</v>
      </c>
      <c r="BL88" s="201">
        <v>865</v>
      </c>
      <c r="BM88" s="201">
        <v>875</v>
      </c>
      <c r="BN88" s="201">
        <v>885</v>
      </c>
      <c r="BO88" s="201">
        <v>897</v>
      </c>
      <c r="BP88" s="201">
        <v>910</v>
      </c>
      <c r="BQ88" s="201">
        <v>928</v>
      </c>
      <c r="BR88" s="201">
        <v>955</v>
      </c>
      <c r="BS88" s="201">
        <v>1000</v>
      </c>
      <c r="BT88" s="201">
        <v>0</v>
      </c>
      <c r="BU88" s="201">
        <v>0</v>
      </c>
      <c r="BV88" s="201">
        <v>0</v>
      </c>
      <c r="BW88" s="201">
        <v>0</v>
      </c>
      <c r="BX88" s="201">
        <v>0</v>
      </c>
      <c r="BY88" s="201">
        <v>0</v>
      </c>
      <c r="BZ88" s="201">
        <v>0</v>
      </c>
      <c r="CA88" s="201">
        <v>0</v>
      </c>
      <c r="CB88" s="201">
        <v>0</v>
      </c>
      <c r="CC88" s="201">
        <v>0</v>
      </c>
      <c r="CD88" s="201">
        <v>0</v>
      </c>
      <c r="CE88" s="201">
        <v>0</v>
      </c>
      <c r="CF88" s="201">
        <v>0</v>
      </c>
      <c r="CG88" s="201">
        <v>0</v>
      </c>
      <c r="CH88" s="201">
        <v>0</v>
      </c>
      <c r="CI88" s="201">
        <v>0</v>
      </c>
      <c r="CJ88" s="201">
        <v>0</v>
      </c>
      <c r="CK88" s="201">
        <v>0</v>
      </c>
      <c r="CL88" s="201">
        <v>0</v>
      </c>
      <c r="CM88" s="201">
        <v>0</v>
      </c>
      <c r="CN88" s="201">
        <v>0</v>
      </c>
      <c r="CO88" s="201">
        <v>0</v>
      </c>
      <c r="CP88" s="201">
        <v>0</v>
      </c>
      <c r="CQ88" s="201">
        <v>0</v>
      </c>
      <c r="CR88" s="201">
        <v>0</v>
      </c>
      <c r="CS88" s="201">
        <v>0</v>
      </c>
      <c r="CT88" s="201">
        <v>0</v>
      </c>
      <c r="CU88" s="201">
        <v>0</v>
      </c>
      <c r="CV88" s="201">
        <v>0</v>
      </c>
      <c r="CW88" s="201">
        <v>0</v>
      </c>
      <c r="CX88" s="201">
        <v>0</v>
      </c>
      <c r="CY88" s="201">
        <v>0</v>
      </c>
    </row>
    <row r="89" spans="1:103" s="201" customFormat="1" x14ac:dyDescent="0.2">
      <c r="A89" s="200" t="s">
        <v>636</v>
      </c>
      <c r="B89" s="201" t="s">
        <v>14</v>
      </c>
      <c r="C89" s="201">
        <v>32</v>
      </c>
      <c r="D89" s="201">
        <v>0</v>
      </c>
      <c r="E89" s="201">
        <v>5</v>
      </c>
      <c r="F89" s="201">
        <v>15</v>
      </c>
      <c r="G89" s="201">
        <v>27</v>
      </c>
      <c r="H89" s="201">
        <v>38</v>
      </c>
      <c r="I89" s="201">
        <v>51</v>
      </c>
      <c r="J89" s="201">
        <v>65</v>
      </c>
      <c r="K89" s="201">
        <v>77</v>
      </c>
      <c r="L89" s="201">
        <v>89</v>
      </c>
      <c r="M89" s="201">
        <v>102</v>
      </c>
      <c r="N89" s="201">
        <v>115</v>
      </c>
      <c r="O89" s="201">
        <v>128</v>
      </c>
      <c r="P89" s="201">
        <v>141</v>
      </c>
      <c r="Q89" s="201">
        <v>155</v>
      </c>
      <c r="R89" s="201">
        <v>169</v>
      </c>
      <c r="S89" s="201">
        <v>184</v>
      </c>
      <c r="T89" s="201">
        <v>198</v>
      </c>
      <c r="U89" s="201">
        <v>213</v>
      </c>
      <c r="V89" s="201">
        <v>229</v>
      </c>
      <c r="W89" s="201">
        <v>244</v>
      </c>
      <c r="X89" s="201">
        <v>260</v>
      </c>
      <c r="Y89" s="201">
        <v>277</v>
      </c>
      <c r="Z89" s="201">
        <v>293</v>
      </c>
      <c r="AA89" s="201">
        <v>310</v>
      </c>
      <c r="AB89" s="201">
        <v>328</v>
      </c>
      <c r="AC89" s="201">
        <v>345</v>
      </c>
      <c r="AD89" s="201">
        <v>363</v>
      </c>
      <c r="AE89" s="201">
        <v>381</v>
      </c>
      <c r="AF89" s="201">
        <v>399</v>
      </c>
      <c r="AG89" s="201">
        <v>418</v>
      </c>
      <c r="AH89" s="201">
        <v>437</v>
      </c>
      <c r="AI89" s="201">
        <v>455</v>
      </c>
      <c r="AJ89" s="201">
        <v>474</v>
      </c>
      <c r="AK89" s="201">
        <v>493</v>
      </c>
      <c r="AL89" s="201">
        <v>512</v>
      </c>
      <c r="AM89" s="201">
        <v>530</v>
      </c>
      <c r="AN89" s="201">
        <v>549</v>
      </c>
      <c r="AO89" s="201">
        <v>567</v>
      </c>
      <c r="AP89" s="201">
        <v>586</v>
      </c>
      <c r="AQ89" s="201">
        <v>603</v>
      </c>
      <c r="AR89" s="201">
        <v>621</v>
      </c>
      <c r="AS89" s="201">
        <v>638</v>
      </c>
      <c r="AT89" s="201">
        <v>654</v>
      </c>
      <c r="AU89" s="201">
        <v>670</v>
      </c>
      <c r="AV89" s="201">
        <v>685</v>
      </c>
      <c r="AW89" s="201">
        <v>700</v>
      </c>
      <c r="AX89" s="201">
        <v>714</v>
      </c>
      <c r="AY89" s="201">
        <v>728</v>
      </c>
      <c r="AZ89" s="201">
        <v>741</v>
      </c>
      <c r="BA89" s="201">
        <v>753</v>
      </c>
      <c r="BB89" s="201">
        <v>765</v>
      </c>
      <c r="BC89" s="201">
        <v>777</v>
      </c>
      <c r="BD89" s="201">
        <v>788</v>
      </c>
      <c r="BE89" s="201">
        <v>800</v>
      </c>
      <c r="BF89" s="201">
        <v>811</v>
      </c>
      <c r="BG89" s="201">
        <v>822</v>
      </c>
      <c r="BH89" s="201">
        <v>833</v>
      </c>
      <c r="BI89" s="201">
        <v>843</v>
      </c>
      <c r="BJ89" s="201">
        <v>854</v>
      </c>
      <c r="BK89" s="201">
        <v>864</v>
      </c>
      <c r="BL89" s="201">
        <v>874</v>
      </c>
      <c r="BM89" s="201">
        <v>884</v>
      </c>
      <c r="BN89" s="201">
        <v>896</v>
      </c>
      <c r="BO89" s="201">
        <v>909</v>
      </c>
      <c r="BP89" s="201">
        <v>927</v>
      </c>
      <c r="BQ89" s="201">
        <v>955</v>
      </c>
      <c r="BR89" s="201">
        <v>1000</v>
      </c>
      <c r="BS89" s="201">
        <v>0</v>
      </c>
      <c r="BT89" s="201">
        <v>0</v>
      </c>
      <c r="BU89" s="201">
        <v>0</v>
      </c>
      <c r="BV89" s="201">
        <v>0</v>
      </c>
      <c r="BW89" s="201">
        <v>0</v>
      </c>
      <c r="BX89" s="201">
        <v>0</v>
      </c>
      <c r="BY89" s="201">
        <v>0</v>
      </c>
      <c r="BZ89" s="201">
        <v>0</v>
      </c>
      <c r="CA89" s="201">
        <v>0</v>
      </c>
      <c r="CB89" s="201">
        <v>0</v>
      </c>
      <c r="CC89" s="201">
        <v>0</v>
      </c>
      <c r="CD89" s="201">
        <v>0</v>
      </c>
      <c r="CE89" s="201">
        <v>0</v>
      </c>
      <c r="CF89" s="201">
        <v>0</v>
      </c>
      <c r="CG89" s="201">
        <v>0</v>
      </c>
      <c r="CH89" s="201">
        <v>0</v>
      </c>
      <c r="CI89" s="201">
        <v>0</v>
      </c>
      <c r="CJ89" s="201">
        <v>0</v>
      </c>
      <c r="CK89" s="201">
        <v>0</v>
      </c>
      <c r="CL89" s="201">
        <v>0</v>
      </c>
      <c r="CM89" s="201">
        <v>0</v>
      </c>
      <c r="CN89" s="201">
        <v>0</v>
      </c>
      <c r="CO89" s="201">
        <v>0</v>
      </c>
      <c r="CP89" s="201">
        <v>0</v>
      </c>
      <c r="CQ89" s="201">
        <v>0</v>
      </c>
      <c r="CR89" s="201">
        <v>0</v>
      </c>
      <c r="CS89" s="201">
        <v>0</v>
      </c>
      <c r="CT89" s="201">
        <v>0</v>
      </c>
      <c r="CU89" s="201">
        <v>0</v>
      </c>
      <c r="CV89" s="201">
        <v>0</v>
      </c>
      <c r="CW89" s="201">
        <v>0</v>
      </c>
      <c r="CX89" s="201">
        <v>0</v>
      </c>
      <c r="CY89" s="201">
        <v>0</v>
      </c>
    </row>
    <row r="90" spans="1:103" s="201" customFormat="1" x14ac:dyDescent="0.2">
      <c r="A90" s="200" t="s">
        <v>636</v>
      </c>
      <c r="B90" s="201" t="s">
        <v>14</v>
      </c>
      <c r="C90" s="201">
        <v>33</v>
      </c>
      <c r="D90" s="201">
        <v>0</v>
      </c>
      <c r="E90" s="201">
        <v>5</v>
      </c>
      <c r="F90" s="201">
        <v>16</v>
      </c>
      <c r="G90" s="201">
        <v>28</v>
      </c>
      <c r="H90" s="201">
        <v>39</v>
      </c>
      <c r="I90" s="201">
        <v>53</v>
      </c>
      <c r="J90" s="201">
        <v>68</v>
      </c>
      <c r="K90" s="201">
        <v>80</v>
      </c>
      <c r="L90" s="201">
        <v>93</v>
      </c>
      <c r="M90" s="201">
        <v>106</v>
      </c>
      <c r="N90" s="201">
        <v>119</v>
      </c>
      <c r="O90" s="201">
        <v>132</v>
      </c>
      <c r="P90" s="201">
        <v>146</v>
      </c>
      <c r="Q90" s="201">
        <v>161</v>
      </c>
      <c r="R90" s="201">
        <v>175</v>
      </c>
      <c r="S90" s="201">
        <v>190</v>
      </c>
      <c r="T90" s="201">
        <v>205</v>
      </c>
      <c r="U90" s="201">
        <v>221</v>
      </c>
      <c r="V90" s="201">
        <v>237</v>
      </c>
      <c r="W90" s="201">
        <v>253</v>
      </c>
      <c r="X90" s="201">
        <v>269</v>
      </c>
      <c r="Y90" s="201">
        <v>286</v>
      </c>
      <c r="Z90" s="201">
        <v>303</v>
      </c>
      <c r="AA90" s="201">
        <v>321</v>
      </c>
      <c r="AB90" s="201">
        <v>339</v>
      </c>
      <c r="AC90" s="201">
        <v>357</v>
      </c>
      <c r="AD90" s="201">
        <v>375</v>
      </c>
      <c r="AE90" s="201">
        <v>393</v>
      </c>
      <c r="AF90" s="201">
        <v>412</v>
      </c>
      <c r="AG90" s="201">
        <v>431</v>
      </c>
      <c r="AH90" s="201">
        <v>450</v>
      </c>
      <c r="AI90" s="201">
        <v>469</v>
      </c>
      <c r="AJ90" s="201">
        <v>488</v>
      </c>
      <c r="AK90" s="201">
        <v>507</v>
      </c>
      <c r="AL90" s="201">
        <v>526</v>
      </c>
      <c r="AM90" s="201">
        <v>544</v>
      </c>
      <c r="AN90" s="201">
        <v>563</v>
      </c>
      <c r="AO90" s="201">
        <v>581</v>
      </c>
      <c r="AP90" s="201">
        <v>599</v>
      </c>
      <c r="AQ90" s="201">
        <v>617</v>
      </c>
      <c r="AR90" s="201">
        <v>634</v>
      </c>
      <c r="AS90" s="201">
        <v>651</v>
      </c>
      <c r="AT90" s="201">
        <v>667</v>
      </c>
      <c r="AU90" s="201">
        <v>682</v>
      </c>
      <c r="AV90" s="201">
        <v>697</v>
      </c>
      <c r="AW90" s="201">
        <v>711</v>
      </c>
      <c r="AX90" s="201">
        <v>725</v>
      </c>
      <c r="AY90" s="201">
        <v>738</v>
      </c>
      <c r="AZ90" s="201">
        <v>751</v>
      </c>
      <c r="BA90" s="201">
        <v>763</v>
      </c>
      <c r="BB90" s="201">
        <v>775</v>
      </c>
      <c r="BC90" s="201">
        <v>786</v>
      </c>
      <c r="BD90" s="201">
        <v>798</v>
      </c>
      <c r="BE90" s="201">
        <v>809</v>
      </c>
      <c r="BF90" s="201">
        <v>820</v>
      </c>
      <c r="BG90" s="201">
        <v>831</v>
      </c>
      <c r="BH90" s="201">
        <v>842</v>
      </c>
      <c r="BI90" s="201">
        <v>852</v>
      </c>
      <c r="BJ90" s="201">
        <v>862</v>
      </c>
      <c r="BK90" s="201">
        <v>873</v>
      </c>
      <c r="BL90" s="201">
        <v>883</v>
      </c>
      <c r="BM90" s="201">
        <v>895</v>
      </c>
      <c r="BN90" s="201">
        <v>908</v>
      </c>
      <c r="BO90" s="201">
        <v>927</v>
      </c>
      <c r="BP90" s="201">
        <v>954</v>
      </c>
      <c r="BQ90" s="201">
        <v>1000</v>
      </c>
      <c r="BR90" s="201">
        <v>0</v>
      </c>
      <c r="BS90" s="201">
        <v>0</v>
      </c>
      <c r="BT90" s="201">
        <v>0</v>
      </c>
      <c r="BU90" s="201">
        <v>0</v>
      </c>
      <c r="BV90" s="201">
        <v>0</v>
      </c>
      <c r="BW90" s="201">
        <v>0</v>
      </c>
      <c r="BX90" s="201">
        <v>0</v>
      </c>
      <c r="BY90" s="201">
        <v>0</v>
      </c>
      <c r="BZ90" s="201">
        <v>0</v>
      </c>
      <c r="CA90" s="201">
        <v>0</v>
      </c>
      <c r="CB90" s="201">
        <v>0</v>
      </c>
      <c r="CC90" s="201">
        <v>0</v>
      </c>
      <c r="CD90" s="201">
        <v>0</v>
      </c>
      <c r="CE90" s="201">
        <v>0</v>
      </c>
      <c r="CF90" s="201">
        <v>0</v>
      </c>
      <c r="CG90" s="201">
        <v>0</v>
      </c>
      <c r="CH90" s="201">
        <v>0</v>
      </c>
      <c r="CI90" s="201">
        <v>0</v>
      </c>
      <c r="CJ90" s="201">
        <v>0</v>
      </c>
      <c r="CK90" s="201">
        <v>0</v>
      </c>
      <c r="CL90" s="201">
        <v>0</v>
      </c>
      <c r="CM90" s="201">
        <v>0</v>
      </c>
      <c r="CN90" s="201">
        <v>0</v>
      </c>
      <c r="CO90" s="201">
        <v>0</v>
      </c>
      <c r="CP90" s="201">
        <v>0</v>
      </c>
      <c r="CQ90" s="201">
        <v>0</v>
      </c>
      <c r="CR90" s="201">
        <v>0</v>
      </c>
      <c r="CS90" s="201">
        <v>0</v>
      </c>
      <c r="CT90" s="201">
        <v>0</v>
      </c>
      <c r="CU90" s="201">
        <v>0</v>
      </c>
      <c r="CV90" s="201">
        <v>0</v>
      </c>
      <c r="CW90" s="201">
        <v>0</v>
      </c>
      <c r="CX90" s="201">
        <v>0</v>
      </c>
      <c r="CY90" s="201">
        <v>0</v>
      </c>
    </row>
    <row r="91" spans="1:103" s="201" customFormat="1" x14ac:dyDescent="0.2">
      <c r="A91" s="200" t="s">
        <v>636</v>
      </c>
      <c r="B91" s="201" t="s">
        <v>14</v>
      </c>
      <c r="C91" s="201">
        <v>34</v>
      </c>
      <c r="D91" s="201">
        <v>0</v>
      </c>
      <c r="E91" s="201">
        <v>5</v>
      </c>
      <c r="F91" s="201">
        <v>17</v>
      </c>
      <c r="G91" s="201">
        <v>29</v>
      </c>
      <c r="H91" s="201">
        <v>41</v>
      </c>
      <c r="I91" s="201">
        <v>55</v>
      </c>
      <c r="J91" s="201">
        <v>70</v>
      </c>
      <c r="K91" s="201">
        <v>83</v>
      </c>
      <c r="L91" s="201">
        <v>96</v>
      </c>
      <c r="M91" s="201">
        <v>110</v>
      </c>
      <c r="N91" s="201">
        <v>123</v>
      </c>
      <c r="O91" s="201">
        <v>137</v>
      </c>
      <c r="P91" s="201">
        <v>152</v>
      </c>
      <c r="Q91" s="201">
        <v>167</v>
      </c>
      <c r="R91" s="201">
        <v>182</v>
      </c>
      <c r="S91" s="201">
        <v>197</v>
      </c>
      <c r="T91" s="201">
        <v>213</v>
      </c>
      <c r="U91" s="201">
        <v>229</v>
      </c>
      <c r="V91" s="201">
        <v>245</v>
      </c>
      <c r="W91" s="201">
        <v>262</v>
      </c>
      <c r="X91" s="201">
        <v>279</v>
      </c>
      <c r="Y91" s="201">
        <v>296</v>
      </c>
      <c r="Z91" s="201">
        <v>314</v>
      </c>
      <c r="AA91" s="201">
        <v>332</v>
      </c>
      <c r="AB91" s="201">
        <v>350</v>
      </c>
      <c r="AC91" s="201">
        <v>368</v>
      </c>
      <c r="AD91" s="201">
        <v>387</v>
      </c>
      <c r="AE91" s="201">
        <v>406</v>
      </c>
      <c r="AF91" s="201">
        <v>425</v>
      </c>
      <c r="AG91" s="201">
        <v>444</v>
      </c>
      <c r="AH91" s="201">
        <v>463</v>
      </c>
      <c r="AI91" s="201">
        <v>482</v>
      </c>
      <c r="AJ91" s="201">
        <v>501</v>
      </c>
      <c r="AK91" s="201">
        <v>521</v>
      </c>
      <c r="AL91" s="201">
        <v>540</v>
      </c>
      <c r="AM91" s="201">
        <v>558</v>
      </c>
      <c r="AN91" s="201">
        <v>577</v>
      </c>
      <c r="AO91" s="201">
        <v>595</v>
      </c>
      <c r="AP91" s="201">
        <v>613</v>
      </c>
      <c r="AQ91" s="201">
        <v>630</v>
      </c>
      <c r="AR91" s="201">
        <v>647</v>
      </c>
      <c r="AS91" s="201">
        <v>663</v>
      </c>
      <c r="AT91" s="201">
        <v>679</v>
      </c>
      <c r="AU91" s="201">
        <v>694</v>
      </c>
      <c r="AV91" s="201">
        <v>708</v>
      </c>
      <c r="AW91" s="201">
        <v>722</v>
      </c>
      <c r="AX91" s="201">
        <v>735</v>
      </c>
      <c r="AY91" s="201">
        <v>748</v>
      </c>
      <c r="AZ91" s="201">
        <v>760</v>
      </c>
      <c r="BA91" s="201">
        <v>772</v>
      </c>
      <c r="BB91" s="201">
        <v>784</v>
      </c>
      <c r="BC91" s="201">
        <v>795</v>
      </c>
      <c r="BD91" s="201">
        <v>807</v>
      </c>
      <c r="BE91" s="201">
        <v>818</v>
      </c>
      <c r="BF91" s="201">
        <v>829</v>
      </c>
      <c r="BG91" s="201">
        <v>840</v>
      </c>
      <c r="BH91" s="201">
        <v>851</v>
      </c>
      <c r="BI91" s="201">
        <v>861</v>
      </c>
      <c r="BJ91" s="201">
        <v>871</v>
      </c>
      <c r="BK91" s="201">
        <v>882</v>
      </c>
      <c r="BL91" s="201">
        <v>893</v>
      </c>
      <c r="BM91" s="201">
        <v>907</v>
      </c>
      <c r="BN91" s="201">
        <v>926</v>
      </c>
      <c r="BO91" s="201">
        <v>954</v>
      </c>
      <c r="BP91" s="201">
        <v>1000</v>
      </c>
      <c r="BQ91" s="201">
        <v>0</v>
      </c>
      <c r="BR91" s="201">
        <v>0</v>
      </c>
      <c r="BS91" s="201">
        <v>0</v>
      </c>
      <c r="BT91" s="201">
        <v>0</v>
      </c>
      <c r="BU91" s="201">
        <v>0</v>
      </c>
      <c r="BV91" s="201">
        <v>0</v>
      </c>
      <c r="BW91" s="201">
        <v>0</v>
      </c>
      <c r="BX91" s="201">
        <v>0</v>
      </c>
      <c r="BY91" s="201">
        <v>0</v>
      </c>
      <c r="BZ91" s="201">
        <v>0</v>
      </c>
      <c r="CA91" s="201">
        <v>0</v>
      </c>
      <c r="CB91" s="201">
        <v>0</v>
      </c>
      <c r="CC91" s="201">
        <v>0</v>
      </c>
      <c r="CD91" s="201">
        <v>0</v>
      </c>
      <c r="CE91" s="201">
        <v>0</v>
      </c>
      <c r="CF91" s="201">
        <v>0</v>
      </c>
      <c r="CG91" s="201">
        <v>0</v>
      </c>
      <c r="CH91" s="201">
        <v>0</v>
      </c>
      <c r="CI91" s="201">
        <v>0</v>
      </c>
      <c r="CJ91" s="201">
        <v>0</v>
      </c>
      <c r="CK91" s="201">
        <v>0</v>
      </c>
      <c r="CL91" s="201">
        <v>0</v>
      </c>
      <c r="CM91" s="201">
        <v>0</v>
      </c>
      <c r="CN91" s="201">
        <v>0</v>
      </c>
      <c r="CO91" s="201">
        <v>0</v>
      </c>
      <c r="CP91" s="201">
        <v>0</v>
      </c>
      <c r="CQ91" s="201">
        <v>0</v>
      </c>
      <c r="CR91" s="201">
        <v>0</v>
      </c>
      <c r="CS91" s="201">
        <v>0</v>
      </c>
      <c r="CT91" s="201">
        <v>0</v>
      </c>
      <c r="CU91" s="201">
        <v>0</v>
      </c>
      <c r="CV91" s="201">
        <v>0</v>
      </c>
      <c r="CW91" s="201">
        <v>0</v>
      </c>
      <c r="CX91" s="201">
        <v>0</v>
      </c>
      <c r="CY91" s="201">
        <v>0</v>
      </c>
    </row>
    <row r="92" spans="1:103" s="201" customFormat="1" x14ac:dyDescent="0.2">
      <c r="A92" s="200" t="s">
        <v>636</v>
      </c>
      <c r="B92" s="201" t="s">
        <v>14</v>
      </c>
      <c r="C92" s="201">
        <v>35</v>
      </c>
      <c r="D92" s="201">
        <v>0</v>
      </c>
      <c r="E92" s="201">
        <v>6</v>
      </c>
      <c r="F92" s="201">
        <v>17</v>
      </c>
      <c r="G92" s="201">
        <v>30</v>
      </c>
      <c r="H92" s="201">
        <v>43</v>
      </c>
      <c r="I92" s="201">
        <v>57</v>
      </c>
      <c r="J92" s="201">
        <v>73</v>
      </c>
      <c r="K92" s="201">
        <v>86</v>
      </c>
      <c r="L92" s="201">
        <v>100</v>
      </c>
      <c r="M92" s="201">
        <v>114</v>
      </c>
      <c r="N92" s="201">
        <v>128</v>
      </c>
      <c r="O92" s="201">
        <v>142</v>
      </c>
      <c r="P92" s="201">
        <v>157</v>
      </c>
      <c r="Q92" s="201">
        <v>173</v>
      </c>
      <c r="R92" s="201">
        <v>188</v>
      </c>
      <c r="S92" s="201">
        <v>204</v>
      </c>
      <c r="T92" s="201">
        <v>220</v>
      </c>
      <c r="U92" s="201">
        <v>237</v>
      </c>
      <c r="V92" s="201">
        <v>254</v>
      </c>
      <c r="W92" s="201">
        <v>271</v>
      </c>
      <c r="X92" s="201">
        <v>288</v>
      </c>
      <c r="Y92" s="201">
        <v>306</v>
      </c>
      <c r="Z92" s="201">
        <v>324</v>
      </c>
      <c r="AA92" s="201">
        <v>343</v>
      </c>
      <c r="AB92" s="201">
        <v>361</v>
      </c>
      <c r="AC92" s="201">
        <v>380</v>
      </c>
      <c r="AD92" s="201">
        <v>399</v>
      </c>
      <c r="AE92" s="201">
        <v>418</v>
      </c>
      <c r="AF92" s="201">
        <v>438</v>
      </c>
      <c r="AG92" s="201">
        <v>457</v>
      </c>
      <c r="AH92" s="201">
        <v>476</v>
      </c>
      <c r="AI92" s="201">
        <v>496</v>
      </c>
      <c r="AJ92" s="201">
        <v>515</v>
      </c>
      <c r="AK92" s="201">
        <v>534</v>
      </c>
      <c r="AL92" s="201">
        <v>554</v>
      </c>
      <c r="AM92" s="201">
        <v>572</v>
      </c>
      <c r="AN92" s="201">
        <v>591</v>
      </c>
      <c r="AO92" s="201">
        <v>609</v>
      </c>
      <c r="AP92" s="201">
        <v>626</v>
      </c>
      <c r="AQ92" s="201">
        <v>643</v>
      </c>
      <c r="AR92" s="201">
        <v>660</v>
      </c>
      <c r="AS92" s="201">
        <v>675</v>
      </c>
      <c r="AT92" s="201">
        <v>690</v>
      </c>
      <c r="AU92" s="201">
        <v>705</v>
      </c>
      <c r="AV92" s="201">
        <v>719</v>
      </c>
      <c r="AW92" s="201">
        <v>732</v>
      </c>
      <c r="AX92" s="201">
        <v>745</v>
      </c>
      <c r="AY92" s="201">
        <v>758</v>
      </c>
      <c r="AZ92" s="201">
        <v>770</v>
      </c>
      <c r="BA92" s="201">
        <v>782</v>
      </c>
      <c r="BB92" s="201">
        <v>793</v>
      </c>
      <c r="BC92" s="201">
        <v>805</v>
      </c>
      <c r="BD92" s="201">
        <v>816</v>
      </c>
      <c r="BE92" s="201">
        <v>828</v>
      </c>
      <c r="BF92" s="201">
        <v>838</v>
      </c>
      <c r="BG92" s="201">
        <v>849</v>
      </c>
      <c r="BH92" s="201">
        <v>859</v>
      </c>
      <c r="BI92" s="201">
        <v>870</v>
      </c>
      <c r="BJ92" s="201">
        <v>880</v>
      </c>
      <c r="BK92" s="201">
        <v>892</v>
      </c>
      <c r="BL92" s="201">
        <v>906</v>
      </c>
      <c r="BM92" s="201">
        <v>925</v>
      </c>
      <c r="BN92" s="201">
        <v>953</v>
      </c>
      <c r="BO92" s="201">
        <v>1000</v>
      </c>
      <c r="BP92" s="201">
        <v>0</v>
      </c>
      <c r="BQ92" s="201">
        <v>0</v>
      </c>
      <c r="BR92" s="201">
        <v>0</v>
      </c>
      <c r="BS92" s="201">
        <v>0</v>
      </c>
      <c r="BT92" s="201">
        <v>0</v>
      </c>
      <c r="BU92" s="201">
        <v>0</v>
      </c>
      <c r="BV92" s="201">
        <v>0</v>
      </c>
      <c r="BW92" s="201">
        <v>0</v>
      </c>
      <c r="BX92" s="201">
        <v>0</v>
      </c>
      <c r="BY92" s="201">
        <v>0</v>
      </c>
      <c r="BZ92" s="201">
        <v>0</v>
      </c>
      <c r="CA92" s="201">
        <v>0</v>
      </c>
      <c r="CB92" s="201">
        <v>0</v>
      </c>
      <c r="CC92" s="201">
        <v>0</v>
      </c>
      <c r="CD92" s="201">
        <v>0</v>
      </c>
      <c r="CE92" s="201">
        <v>0</v>
      </c>
      <c r="CF92" s="201">
        <v>0</v>
      </c>
      <c r="CG92" s="201">
        <v>0</v>
      </c>
      <c r="CH92" s="201">
        <v>0</v>
      </c>
      <c r="CI92" s="201">
        <v>0</v>
      </c>
      <c r="CJ92" s="201">
        <v>0</v>
      </c>
      <c r="CK92" s="201">
        <v>0</v>
      </c>
      <c r="CL92" s="201">
        <v>0</v>
      </c>
      <c r="CM92" s="201">
        <v>0</v>
      </c>
      <c r="CN92" s="201">
        <v>0</v>
      </c>
      <c r="CO92" s="201">
        <v>0</v>
      </c>
      <c r="CP92" s="201">
        <v>0</v>
      </c>
      <c r="CQ92" s="201">
        <v>0</v>
      </c>
      <c r="CR92" s="201">
        <v>0</v>
      </c>
      <c r="CS92" s="201">
        <v>0</v>
      </c>
      <c r="CT92" s="201">
        <v>0</v>
      </c>
      <c r="CU92" s="201">
        <v>0</v>
      </c>
      <c r="CV92" s="201">
        <v>0</v>
      </c>
      <c r="CW92" s="201">
        <v>0</v>
      </c>
      <c r="CX92" s="201">
        <v>0</v>
      </c>
      <c r="CY92" s="201">
        <v>0</v>
      </c>
    </row>
    <row r="93" spans="1:103" s="201" customFormat="1" x14ac:dyDescent="0.2">
      <c r="A93" s="200" t="s">
        <v>636</v>
      </c>
      <c r="B93" s="201" t="s">
        <v>14</v>
      </c>
      <c r="C93" s="201">
        <v>36</v>
      </c>
      <c r="D93" s="201">
        <v>0</v>
      </c>
      <c r="E93" s="201">
        <v>6</v>
      </c>
      <c r="F93" s="201">
        <v>18</v>
      </c>
      <c r="G93" s="201">
        <v>31</v>
      </c>
      <c r="H93" s="201">
        <v>44</v>
      </c>
      <c r="I93" s="201">
        <v>59</v>
      </c>
      <c r="J93" s="201">
        <v>76</v>
      </c>
      <c r="K93" s="201">
        <v>89</v>
      </c>
      <c r="L93" s="201">
        <v>103</v>
      </c>
      <c r="M93" s="201">
        <v>118</v>
      </c>
      <c r="N93" s="201">
        <v>133</v>
      </c>
      <c r="O93" s="201">
        <v>148</v>
      </c>
      <c r="P93" s="201">
        <v>163</v>
      </c>
      <c r="Q93" s="201">
        <v>179</v>
      </c>
      <c r="R93" s="201">
        <v>195</v>
      </c>
      <c r="S93" s="201">
        <v>211</v>
      </c>
      <c r="T93" s="201">
        <v>228</v>
      </c>
      <c r="U93" s="201">
        <v>245</v>
      </c>
      <c r="V93" s="201">
        <v>262</v>
      </c>
      <c r="W93" s="201">
        <v>280</v>
      </c>
      <c r="X93" s="201">
        <v>298</v>
      </c>
      <c r="Y93" s="201">
        <v>316</v>
      </c>
      <c r="Z93" s="201">
        <v>335</v>
      </c>
      <c r="AA93" s="201">
        <v>354</v>
      </c>
      <c r="AB93" s="201">
        <v>373</v>
      </c>
      <c r="AC93" s="201">
        <v>392</v>
      </c>
      <c r="AD93" s="201">
        <v>412</v>
      </c>
      <c r="AE93" s="201">
        <v>431</v>
      </c>
      <c r="AF93" s="201">
        <v>451</v>
      </c>
      <c r="AG93" s="201">
        <v>470</v>
      </c>
      <c r="AH93" s="201">
        <v>490</v>
      </c>
      <c r="AI93" s="201">
        <v>510</v>
      </c>
      <c r="AJ93" s="201">
        <v>529</v>
      </c>
      <c r="AK93" s="201">
        <v>548</v>
      </c>
      <c r="AL93" s="201">
        <v>567</v>
      </c>
      <c r="AM93" s="201">
        <v>586</v>
      </c>
      <c r="AN93" s="201">
        <v>604</v>
      </c>
      <c r="AO93" s="201">
        <v>622</v>
      </c>
      <c r="AP93" s="201">
        <v>639</v>
      </c>
      <c r="AQ93" s="201">
        <v>656</v>
      </c>
      <c r="AR93" s="201">
        <v>672</v>
      </c>
      <c r="AS93" s="201">
        <v>687</v>
      </c>
      <c r="AT93" s="201">
        <v>702</v>
      </c>
      <c r="AU93" s="201">
        <v>716</v>
      </c>
      <c r="AV93" s="201">
        <v>729</v>
      </c>
      <c r="AW93" s="201">
        <v>742</v>
      </c>
      <c r="AX93" s="201">
        <v>755</v>
      </c>
      <c r="AY93" s="201">
        <v>767</v>
      </c>
      <c r="AZ93" s="201">
        <v>779</v>
      </c>
      <c r="BA93" s="201">
        <v>791</v>
      </c>
      <c r="BB93" s="201">
        <v>802</v>
      </c>
      <c r="BC93" s="201">
        <v>814</v>
      </c>
      <c r="BD93" s="201">
        <v>826</v>
      </c>
      <c r="BE93" s="201">
        <v>837</v>
      </c>
      <c r="BF93" s="201">
        <v>847</v>
      </c>
      <c r="BG93" s="201">
        <v>858</v>
      </c>
      <c r="BH93" s="201">
        <v>868</v>
      </c>
      <c r="BI93" s="201">
        <v>879</v>
      </c>
      <c r="BJ93" s="201">
        <v>891</v>
      </c>
      <c r="BK93" s="201">
        <v>905</v>
      </c>
      <c r="BL93" s="201">
        <v>924</v>
      </c>
      <c r="BM93" s="201">
        <v>953</v>
      </c>
      <c r="BN93" s="201">
        <v>1000</v>
      </c>
      <c r="BO93" s="201">
        <v>0</v>
      </c>
      <c r="BP93" s="201">
        <v>0</v>
      </c>
      <c r="BQ93" s="201">
        <v>0</v>
      </c>
      <c r="BR93" s="201">
        <v>0</v>
      </c>
      <c r="BS93" s="201">
        <v>0</v>
      </c>
      <c r="BT93" s="201">
        <v>0</v>
      </c>
      <c r="BU93" s="201">
        <v>0</v>
      </c>
      <c r="BV93" s="201">
        <v>0</v>
      </c>
      <c r="BW93" s="201">
        <v>0</v>
      </c>
      <c r="BX93" s="201">
        <v>0</v>
      </c>
      <c r="BY93" s="201">
        <v>0</v>
      </c>
      <c r="BZ93" s="201">
        <v>0</v>
      </c>
      <c r="CA93" s="201">
        <v>0</v>
      </c>
      <c r="CB93" s="201">
        <v>0</v>
      </c>
      <c r="CC93" s="201">
        <v>0</v>
      </c>
      <c r="CD93" s="201">
        <v>0</v>
      </c>
      <c r="CE93" s="201">
        <v>0</v>
      </c>
      <c r="CF93" s="201">
        <v>0</v>
      </c>
      <c r="CG93" s="201">
        <v>0</v>
      </c>
      <c r="CH93" s="201">
        <v>0</v>
      </c>
      <c r="CI93" s="201">
        <v>0</v>
      </c>
      <c r="CJ93" s="201">
        <v>0</v>
      </c>
      <c r="CK93" s="201">
        <v>0</v>
      </c>
      <c r="CL93" s="201">
        <v>0</v>
      </c>
      <c r="CM93" s="201">
        <v>0</v>
      </c>
      <c r="CN93" s="201">
        <v>0</v>
      </c>
      <c r="CO93" s="201">
        <v>0</v>
      </c>
      <c r="CP93" s="201">
        <v>0</v>
      </c>
      <c r="CQ93" s="201">
        <v>0</v>
      </c>
      <c r="CR93" s="201">
        <v>0</v>
      </c>
      <c r="CS93" s="201">
        <v>0</v>
      </c>
      <c r="CT93" s="201">
        <v>0</v>
      </c>
      <c r="CU93" s="201">
        <v>0</v>
      </c>
      <c r="CV93" s="201">
        <v>0</v>
      </c>
      <c r="CW93" s="201">
        <v>0</v>
      </c>
      <c r="CX93" s="201">
        <v>0</v>
      </c>
      <c r="CY93" s="201">
        <v>0</v>
      </c>
    </row>
    <row r="94" spans="1:103" s="201" customFormat="1" x14ac:dyDescent="0.2">
      <c r="A94" s="200" t="s">
        <v>636</v>
      </c>
      <c r="B94" s="201" t="s">
        <v>14</v>
      </c>
      <c r="C94" s="201">
        <v>37</v>
      </c>
      <c r="D94" s="201">
        <v>0</v>
      </c>
      <c r="E94" s="201">
        <v>6</v>
      </c>
      <c r="F94" s="201">
        <v>19</v>
      </c>
      <c r="G94" s="201">
        <v>32</v>
      </c>
      <c r="H94" s="201">
        <v>46</v>
      </c>
      <c r="I94" s="201">
        <v>61</v>
      </c>
      <c r="J94" s="201">
        <v>78</v>
      </c>
      <c r="K94" s="201">
        <v>93</v>
      </c>
      <c r="L94" s="201">
        <v>107</v>
      </c>
      <c r="M94" s="201">
        <v>122</v>
      </c>
      <c r="N94" s="201">
        <v>137</v>
      </c>
      <c r="O94" s="201">
        <v>153</v>
      </c>
      <c r="P94" s="201">
        <v>169</v>
      </c>
      <c r="Q94" s="201">
        <v>185</v>
      </c>
      <c r="R94" s="201">
        <v>202</v>
      </c>
      <c r="S94" s="201">
        <v>219</v>
      </c>
      <c r="T94" s="201">
        <v>236</v>
      </c>
      <c r="U94" s="201">
        <v>254</v>
      </c>
      <c r="V94" s="201">
        <v>271</v>
      </c>
      <c r="W94" s="201">
        <v>290</v>
      </c>
      <c r="X94" s="201">
        <v>308</v>
      </c>
      <c r="Y94" s="201">
        <v>327</v>
      </c>
      <c r="Z94" s="201">
        <v>346</v>
      </c>
      <c r="AA94" s="201">
        <v>365</v>
      </c>
      <c r="AB94" s="201">
        <v>385</v>
      </c>
      <c r="AC94" s="201">
        <v>405</v>
      </c>
      <c r="AD94" s="201">
        <v>424</v>
      </c>
      <c r="AE94" s="201">
        <v>444</v>
      </c>
      <c r="AF94" s="201">
        <v>464</v>
      </c>
      <c r="AG94" s="201">
        <v>484</v>
      </c>
      <c r="AH94" s="201">
        <v>504</v>
      </c>
      <c r="AI94" s="201">
        <v>524</v>
      </c>
      <c r="AJ94" s="201">
        <v>543</v>
      </c>
      <c r="AK94" s="201">
        <v>562</v>
      </c>
      <c r="AL94" s="201">
        <v>581</v>
      </c>
      <c r="AM94" s="201">
        <v>599</v>
      </c>
      <c r="AN94" s="201">
        <v>617</v>
      </c>
      <c r="AO94" s="201">
        <v>635</v>
      </c>
      <c r="AP94" s="201">
        <v>651</v>
      </c>
      <c r="AQ94" s="201">
        <v>668</v>
      </c>
      <c r="AR94" s="201">
        <v>683</v>
      </c>
      <c r="AS94" s="201">
        <v>698</v>
      </c>
      <c r="AT94" s="201">
        <v>712</v>
      </c>
      <c r="AU94" s="201">
        <v>726</v>
      </c>
      <c r="AV94" s="201">
        <v>739</v>
      </c>
      <c r="AW94" s="201">
        <v>752</v>
      </c>
      <c r="AX94" s="201">
        <v>764</v>
      </c>
      <c r="AY94" s="201">
        <v>776</v>
      </c>
      <c r="AZ94" s="201">
        <v>788</v>
      </c>
      <c r="BA94" s="201">
        <v>800</v>
      </c>
      <c r="BB94" s="201">
        <v>812</v>
      </c>
      <c r="BC94" s="201">
        <v>823</v>
      </c>
      <c r="BD94" s="201">
        <v>835</v>
      </c>
      <c r="BE94" s="201">
        <v>845</v>
      </c>
      <c r="BF94" s="201">
        <v>856</v>
      </c>
      <c r="BG94" s="201">
        <v>867</v>
      </c>
      <c r="BH94" s="201">
        <v>878</v>
      </c>
      <c r="BI94" s="201">
        <v>890</v>
      </c>
      <c r="BJ94" s="201">
        <v>904</v>
      </c>
      <c r="BK94" s="201">
        <v>923</v>
      </c>
      <c r="BL94" s="201">
        <v>952</v>
      </c>
      <c r="BM94" s="201">
        <v>1000</v>
      </c>
      <c r="BN94" s="201">
        <v>0</v>
      </c>
      <c r="BO94" s="201">
        <v>0</v>
      </c>
      <c r="BP94" s="201">
        <v>0</v>
      </c>
      <c r="BQ94" s="201">
        <v>0</v>
      </c>
      <c r="BR94" s="201">
        <v>0</v>
      </c>
      <c r="BS94" s="201">
        <v>0</v>
      </c>
      <c r="BT94" s="201">
        <v>0</v>
      </c>
      <c r="BU94" s="201">
        <v>0</v>
      </c>
      <c r="BV94" s="201">
        <v>0</v>
      </c>
      <c r="BW94" s="201">
        <v>0</v>
      </c>
      <c r="BX94" s="201">
        <v>0</v>
      </c>
      <c r="BY94" s="201">
        <v>0</v>
      </c>
      <c r="BZ94" s="201">
        <v>0</v>
      </c>
      <c r="CA94" s="201">
        <v>0</v>
      </c>
      <c r="CB94" s="201">
        <v>0</v>
      </c>
      <c r="CC94" s="201">
        <v>0</v>
      </c>
      <c r="CD94" s="201">
        <v>0</v>
      </c>
      <c r="CE94" s="201">
        <v>0</v>
      </c>
      <c r="CF94" s="201">
        <v>0</v>
      </c>
      <c r="CG94" s="201">
        <v>0</v>
      </c>
      <c r="CH94" s="201">
        <v>0</v>
      </c>
      <c r="CI94" s="201">
        <v>0</v>
      </c>
      <c r="CJ94" s="201">
        <v>0</v>
      </c>
      <c r="CK94" s="201">
        <v>0</v>
      </c>
      <c r="CL94" s="201">
        <v>0</v>
      </c>
      <c r="CM94" s="201">
        <v>0</v>
      </c>
      <c r="CN94" s="201">
        <v>0</v>
      </c>
      <c r="CO94" s="201">
        <v>0</v>
      </c>
      <c r="CP94" s="201">
        <v>0</v>
      </c>
      <c r="CQ94" s="201">
        <v>0</v>
      </c>
      <c r="CR94" s="201">
        <v>0</v>
      </c>
      <c r="CS94" s="201">
        <v>0</v>
      </c>
      <c r="CT94" s="201">
        <v>0</v>
      </c>
      <c r="CU94" s="201">
        <v>0</v>
      </c>
      <c r="CV94" s="201">
        <v>0</v>
      </c>
      <c r="CW94" s="201">
        <v>0</v>
      </c>
      <c r="CX94" s="201">
        <v>0</v>
      </c>
      <c r="CY94" s="201">
        <v>0</v>
      </c>
    </row>
    <row r="95" spans="1:103" s="201" customFormat="1" x14ac:dyDescent="0.2">
      <c r="A95" s="200" t="s">
        <v>636</v>
      </c>
      <c r="B95" s="201" t="s">
        <v>14</v>
      </c>
      <c r="C95" s="201">
        <v>38</v>
      </c>
      <c r="D95" s="201">
        <v>0</v>
      </c>
      <c r="E95" s="201">
        <v>6</v>
      </c>
      <c r="F95" s="201">
        <v>19</v>
      </c>
      <c r="G95" s="201">
        <v>33</v>
      </c>
      <c r="H95" s="201">
        <v>48</v>
      </c>
      <c r="I95" s="201">
        <v>64</v>
      </c>
      <c r="J95" s="201">
        <v>81</v>
      </c>
      <c r="K95" s="201">
        <v>96</v>
      </c>
      <c r="L95" s="201">
        <v>111</v>
      </c>
      <c r="M95" s="201">
        <v>127</v>
      </c>
      <c r="N95" s="201">
        <v>143</v>
      </c>
      <c r="O95" s="201">
        <v>159</v>
      </c>
      <c r="P95" s="201">
        <v>175</v>
      </c>
      <c r="Q95" s="201">
        <v>192</v>
      </c>
      <c r="R95" s="201">
        <v>209</v>
      </c>
      <c r="S95" s="201">
        <v>226</v>
      </c>
      <c r="T95" s="201">
        <v>244</v>
      </c>
      <c r="U95" s="201">
        <v>262</v>
      </c>
      <c r="V95" s="201">
        <v>281</v>
      </c>
      <c r="W95" s="201">
        <v>300</v>
      </c>
      <c r="X95" s="201">
        <v>319</v>
      </c>
      <c r="Y95" s="201">
        <v>338</v>
      </c>
      <c r="Z95" s="201">
        <v>358</v>
      </c>
      <c r="AA95" s="201">
        <v>377</v>
      </c>
      <c r="AB95" s="201">
        <v>397</v>
      </c>
      <c r="AC95" s="201">
        <v>417</v>
      </c>
      <c r="AD95" s="201">
        <v>437</v>
      </c>
      <c r="AE95" s="201">
        <v>458</v>
      </c>
      <c r="AF95" s="201">
        <v>478</v>
      </c>
      <c r="AG95" s="201">
        <v>498</v>
      </c>
      <c r="AH95" s="201">
        <v>518</v>
      </c>
      <c r="AI95" s="201">
        <v>537</v>
      </c>
      <c r="AJ95" s="201">
        <v>557</v>
      </c>
      <c r="AK95" s="201">
        <v>576</v>
      </c>
      <c r="AL95" s="201">
        <v>594</v>
      </c>
      <c r="AM95" s="201">
        <v>613</v>
      </c>
      <c r="AN95" s="201">
        <v>630</v>
      </c>
      <c r="AO95" s="201">
        <v>647</v>
      </c>
      <c r="AP95" s="201">
        <v>663</v>
      </c>
      <c r="AQ95" s="201">
        <v>679</v>
      </c>
      <c r="AR95" s="201">
        <v>694</v>
      </c>
      <c r="AS95" s="201">
        <v>709</v>
      </c>
      <c r="AT95" s="201">
        <v>723</v>
      </c>
      <c r="AU95" s="201">
        <v>736</v>
      </c>
      <c r="AV95" s="201">
        <v>749</v>
      </c>
      <c r="AW95" s="201">
        <v>761</v>
      </c>
      <c r="AX95" s="201">
        <v>774</v>
      </c>
      <c r="AY95" s="201">
        <v>786</v>
      </c>
      <c r="AZ95" s="201">
        <v>798</v>
      </c>
      <c r="BA95" s="201">
        <v>810</v>
      </c>
      <c r="BB95" s="201">
        <v>821</v>
      </c>
      <c r="BC95" s="201">
        <v>833</v>
      </c>
      <c r="BD95" s="201">
        <v>844</v>
      </c>
      <c r="BE95" s="201">
        <v>854</v>
      </c>
      <c r="BF95" s="201">
        <v>865</v>
      </c>
      <c r="BG95" s="201">
        <v>876</v>
      </c>
      <c r="BH95" s="201">
        <v>888</v>
      </c>
      <c r="BI95" s="201">
        <v>903</v>
      </c>
      <c r="BJ95" s="201">
        <v>922</v>
      </c>
      <c r="BK95" s="201">
        <v>951</v>
      </c>
      <c r="BL95" s="201">
        <v>1000</v>
      </c>
      <c r="BM95" s="201">
        <v>0</v>
      </c>
      <c r="BN95" s="201">
        <v>0</v>
      </c>
      <c r="BO95" s="201">
        <v>0</v>
      </c>
      <c r="BP95" s="201">
        <v>0</v>
      </c>
      <c r="BQ95" s="201">
        <v>0</v>
      </c>
      <c r="BR95" s="201">
        <v>0</v>
      </c>
      <c r="BS95" s="201">
        <v>0</v>
      </c>
      <c r="BT95" s="201">
        <v>0</v>
      </c>
      <c r="BU95" s="201">
        <v>0</v>
      </c>
      <c r="BV95" s="201">
        <v>0</v>
      </c>
      <c r="BW95" s="201">
        <v>0</v>
      </c>
      <c r="BX95" s="201">
        <v>0</v>
      </c>
      <c r="BY95" s="201">
        <v>0</v>
      </c>
      <c r="BZ95" s="201">
        <v>0</v>
      </c>
      <c r="CA95" s="201">
        <v>0</v>
      </c>
      <c r="CB95" s="201">
        <v>0</v>
      </c>
      <c r="CC95" s="201">
        <v>0</v>
      </c>
      <c r="CD95" s="201">
        <v>0</v>
      </c>
      <c r="CE95" s="201">
        <v>0</v>
      </c>
      <c r="CF95" s="201">
        <v>0</v>
      </c>
      <c r="CG95" s="201">
        <v>0</v>
      </c>
      <c r="CH95" s="201">
        <v>0</v>
      </c>
      <c r="CI95" s="201">
        <v>0</v>
      </c>
      <c r="CJ95" s="201">
        <v>0</v>
      </c>
      <c r="CK95" s="201">
        <v>0</v>
      </c>
      <c r="CL95" s="201">
        <v>0</v>
      </c>
      <c r="CM95" s="201">
        <v>0</v>
      </c>
      <c r="CN95" s="201">
        <v>0</v>
      </c>
      <c r="CO95" s="201">
        <v>0</v>
      </c>
      <c r="CP95" s="201">
        <v>0</v>
      </c>
      <c r="CQ95" s="201">
        <v>0</v>
      </c>
      <c r="CR95" s="201">
        <v>0</v>
      </c>
      <c r="CS95" s="201">
        <v>0</v>
      </c>
      <c r="CT95" s="201">
        <v>0</v>
      </c>
      <c r="CU95" s="201">
        <v>0</v>
      </c>
      <c r="CV95" s="201">
        <v>0</v>
      </c>
      <c r="CW95" s="201">
        <v>0</v>
      </c>
      <c r="CX95" s="201">
        <v>0</v>
      </c>
      <c r="CY95" s="201">
        <v>0</v>
      </c>
    </row>
    <row r="96" spans="1:103" s="201" customFormat="1" x14ac:dyDescent="0.2">
      <c r="A96" s="200" t="s">
        <v>636</v>
      </c>
      <c r="B96" s="201" t="s">
        <v>14</v>
      </c>
      <c r="C96" s="201">
        <v>39</v>
      </c>
      <c r="D96" s="201">
        <v>0</v>
      </c>
      <c r="E96" s="201">
        <v>7</v>
      </c>
      <c r="F96" s="201">
        <v>20</v>
      </c>
      <c r="G96" s="201">
        <v>35</v>
      </c>
      <c r="H96" s="201">
        <v>50</v>
      </c>
      <c r="I96" s="201">
        <v>66</v>
      </c>
      <c r="J96" s="201">
        <v>85</v>
      </c>
      <c r="K96" s="201">
        <v>100</v>
      </c>
      <c r="L96" s="201">
        <v>116</v>
      </c>
      <c r="M96" s="201">
        <v>131</v>
      </c>
      <c r="N96" s="201">
        <v>148</v>
      </c>
      <c r="O96" s="201">
        <v>164</v>
      </c>
      <c r="P96" s="201">
        <v>181</v>
      </c>
      <c r="Q96" s="201">
        <v>199</v>
      </c>
      <c r="R96" s="201">
        <v>216</v>
      </c>
      <c r="S96" s="201">
        <v>235</v>
      </c>
      <c r="T96" s="201">
        <v>253</v>
      </c>
      <c r="U96" s="201">
        <v>272</v>
      </c>
      <c r="V96" s="201">
        <v>291</v>
      </c>
      <c r="W96" s="201">
        <v>310</v>
      </c>
      <c r="X96" s="201">
        <v>330</v>
      </c>
      <c r="Y96" s="201">
        <v>349</v>
      </c>
      <c r="Z96" s="201">
        <v>369</v>
      </c>
      <c r="AA96" s="201">
        <v>389</v>
      </c>
      <c r="AB96" s="201">
        <v>410</v>
      </c>
      <c r="AC96" s="201">
        <v>430</v>
      </c>
      <c r="AD96" s="201">
        <v>451</v>
      </c>
      <c r="AE96" s="201">
        <v>471</v>
      </c>
      <c r="AF96" s="201">
        <v>491</v>
      </c>
      <c r="AG96" s="201">
        <v>511</v>
      </c>
      <c r="AH96" s="201">
        <v>531</v>
      </c>
      <c r="AI96" s="201">
        <v>551</v>
      </c>
      <c r="AJ96" s="201">
        <v>570</v>
      </c>
      <c r="AK96" s="201">
        <v>589</v>
      </c>
      <c r="AL96" s="201">
        <v>608</v>
      </c>
      <c r="AM96" s="201">
        <v>625</v>
      </c>
      <c r="AN96" s="201">
        <v>643</v>
      </c>
      <c r="AO96" s="201">
        <v>659</v>
      </c>
      <c r="AP96" s="201">
        <v>675</v>
      </c>
      <c r="AQ96" s="201">
        <v>690</v>
      </c>
      <c r="AR96" s="201">
        <v>705</v>
      </c>
      <c r="AS96" s="201">
        <v>719</v>
      </c>
      <c r="AT96" s="201">
        <v>732</v>
      </c>
      <c r="AU96" s="201">
        <v>746</v>
      </c>
      <c r="AV96" s="201">
        <v>758</v>
      </c>
      <c r="AW96" s="201">
        <v>771</v>
      </c>
      <c r="AX96" s="201">
        <v>783</v>
      </c>
      <c r="AY96" s="201">
        <v>795</v>
      </c>
      <c r="AZ96" s="201">
        <v>807</v>
      </c>
      <c r="BA96" s="201">
        <v>819</v>
      </c>
      <c r="BB96" s="201">
        <v>830</v>
      </c>
      <c r="BC96" s="201">
        <v>842</v>
      </c>
      <c r="BD96" s="201">
        <v>852</v>
      </c>
      <c r="BE96" s="201">
        <v>863</v>
      </c>
      <c r="BF96" s="201">
        <v>875</v>
      </c>
      <c r="BG96" s="201">
        <v>887</v>
      </c>
      <c r="BH96" s="201">
        <v>902</v>
      </c>
      <c r="BI96" s="201">
        <v>921</v>
      </c>
      <c r="BJ96" s="201">
        <v>951</v>
      </c>
      <c r="BK96" s="201">
        <v>1000</v>
      </c>
      <c r="BL96" s="201">
        <v>0</v>
      </c>
      <c r="BM96" s="201">
        <v>0</v>
      </c>
      <c r="BN96" s="201">
        <v>0</v>
      </c>
      <c r="BO96" s="201">
        <v>0</v>
      </c>
      <c r="BP96" s="201">
        <v>0</v>
      </c>
      <c r="BQ96" s="201">
        <v>0</v>
      </c>
      <c r="BR96" s="201">
        <v>0</v>
      </c>
      <c r="BS96" s="201">
        <v>0</v>
      </c>
      <c r="BT96" s="201">
        <v>0</v>
      </c>
      <c r="BU96" s="201">
        <v>0</v>
      </c>
      <c r="BV96" s="201">
        <v>0</v>
      </c>
      <c r="BW96" s="201">
        <v>0</v>
      </c>
      <c r="BX96" s="201">
        <v>0</v>
      </c>
      <c r="BY96" s="201">
        <v>0</v>
      </c>
      <c r="BZ96" s="201">
        <v>0</v>
      </c>
      <c r="CA96" s="201">
        <v>0</v>
      </c>
      <c r="CB96" s="201">
        <v>0</v>
      </c>
      <c r="CC96" s="201">
        <v>0</v>
      </c>
      <c r="CD96" s="201">
        <v>0</v>
      </c>
      <c r="CE96" s="201">
        <v>0</v>
      </c>
      <c r="CF96" s="201">
        <v>0</v>
      </c>
      <c r="CG96" s="201">
        <v>0</v>
      </c>
      <c r="CH96" s="201">
        <v>0</v>
      </c>
      <c r="CI96" s="201">
        <v>0</v>
      </c>
      <c r="CJ96" s="201">
        <v>0</v>
      </c>
      <c r="CK96" s="201">
        <v>0</v>
      </c>
      <c r="CL96" s="201">
        <v>0</v>
      </c>
      <c r="CM96" s="201">
        <v>0</v>
      </c>
      <c r="CN96" s="201">
        <v>0</v>
      </c>
      <c r="CO96" s="201">
        <v>0</v>
      </c>
      <c r="CP96" s="201">
        <v>0</v>
      </c>
      <c r="CQ96" s="201">
        <v>0</v>
      </c>
      <c r="CR96" s="201">
        <v>0</v>
      </c>
      <c r="CS96" s="201">
        <v>0</v>
      </c>
      <c r="CT96" s="201">
        <v>0</v>
      </c>
      <c r="CU96" s="201">
        <v>0</v>
      </c>
      <c r="CV96" s="201">
        <v>0</v>
      </c>
      <c r="CW96" s="201">
        <v>0</v>
      </c>
      <c r="CX96" s="201">
        <v>0</v>
      </c>
      <c r="CY96" s="201">
        <v>0</v>
      </c>
    </row>
    <row r="97" spans="1:103" s="201" customFormat="1" x14ac:dyDescent="0.2">
      <c r="A97" s="200" t="s">
        <v>636</v>
      </c>
      <c r="B97" s="201" t="s">
        <v>14</v>
      </c>
      <c r="C97" s="201">
        <v>40</v>
      </c>
      <c r="D97" s="201">
        <v>0</v>
      </c>
      <c r="E97" s="201">
        <v>7</v>
      </c>
      <c r="F97" s="201">
        <v>21</v>
      </c>
      <c r="G97" s="201">
        <v>36</v>
      </c>
      <c r="H97" s="201">
        <v>51</v>
      </c>
      <c r="I97" s="201">
        <v>69</v>
      </c>
      <c r="J97" s="201">
        <v>88</v>
      </c>
      <c r="K97" s="201">
        <v>104</v>
      </c>
      <c r="L97" s="201">
        <v>120</v>
      </c>
      <c r="M97" s="201">
        <v>136</v>
      </c>
      <c r="N97" s="201">
        <v>153</v>
      </c>
      <c r="O97" s="201">
        <v>170</v>
      </c>
      <c r="P97" s="201">
        <v>188</v>
      </c>
      <c r="Q97" s="201">
        <v>206</v>
      </c>
      <c r="R97" s="201">
        <v>224</v>
      </c>
      <c r="S97" s="201">
        <v>243</v>
      </c>
      <c r="T97" s="201">
        <v>262</v>
      </c>
      <c r="U97" s="201">
        <v>281</v>
      </c>
      <c r="V97" s="201">
        <v>301</v>
      </c>
      <c r="W97" s="201">
        <v>321</v>
      </c>
      <c r="X97" s="201">
        <v>341</v>
      </c>
      <c r="Y97" s="201">
        <v>361</v>
      </c>
      <c r="Z97" s="201">
        <v>381</v>
      </c>
      <c r="AA97" s="201">
        <v>402</v>
      </c>
      <c r="AB97" s="201">
        <v>422</v>
      </c>
      <c r="AC97" s="201">
        <v>443</v>
      </c>
      <c r="AD97" s="201">
        <v>464</v>
      </c>
      <c r="AE97" s="201">
        <v>484</v>
      </c>
      <c r="AF97" s="201">
        <v>505</v>
      </c>
      <c r="AG97" s="201">
        <v>525</v>
      </c>
      <c r="AH97" s="201">
        <v>545</v>
      </c>
      <c r="AI97" s="201">
        <v>565</v>
      </c>
      <c r="AJ97" s="201">
        <v>584</v>
      </c>
      <c r="AK97" s="201">
        <v>602</v>
      </c>
      <c r="AL97" s="201">
        <v>620</v>
      </c>
      <c r="AM97" s="201">
        <v>638</v>
      </c>
      <c r="AN97" s="201">
        <v>655</v>
      </c>
      <c r="AO97" s="201">
        <v>671</v>
      </c>
      <c r="AP97" s="201">
        <v>686</v>
      </c>
      <c r="AQ97" s="201">
        <v>701</v>
      </c>
      <c r="AR97" s="201">
        <v>715</v>
      </c>
      <c r="AS97" s="201">
        <v>729</v>
      </c>
      <c r="AT97" s="201">
        <v>742</v>
      </c>
      <c r="AU97" s="201">
        <v>755</v>
      </c>
      <c r="AV97" s="201">
        <v>768</v>
      </c>
      <c r="AW97" s="201">
        <v>780</v>
      </c>
      <c r="AX97" s="201">
        <v>792</v>
      </c>
      <c r="AY97" s="201">
        <v>805</v>
      </c>
      <c r="AZ97" s="201">
        <v>817</v>
      </c>
      <c r="BA97" s="201">
        <v>828</v>
      </c>
      <c r="BB97" s="201">
        <v>839</v>
      </c>
      <c r="BC97" s="201">
        <v>851</v>
      </c>
      <c r="BD97" s="201">
        <v>862</v>
      </c>
      <c r="BE97" s="201">
        <v>873</v>
      </c>
      <c r="BF97" s="201">
        <v>885</v>
      </c>
      <c r="BG97" s="201">
        <v>900</v>
      </c>
      <c r="BH97" s="201">
        <v>920</v>
      </c>
      <c r="BI97" s="201">
        <v>950</v>
      </c>
      <c r="BJ97" s="201">
        <v>1000</v>
      </c>
      <c r="BK97" s="201">
        <v>0</v>
      </c>
      <c r="BL97" s="201">
        <v>0</v>
      </c>
      <c r="BM97" s="201">
        <v>0</v>
      </c>
      <c r="BN97" s="201">
        <v>0</v>
      </c>
      <c r="BO97" s="201">
        <v>0</v>
      </c>
      <c r="BP97" s="201">
        <v>0</v>
      </c>
      <c r="BQ97" s="201">
        <v>0</v>
      </c>
      <c r="BR97" s="201">
        <v>0</v>
      </c>
      <c r="BS97" s="201">
        <v>0</v>
      </c>
      <c r="BT97" s="201">
        <v>0</v>
      </c>
      <c r="BU97" s="201">
        <v>0</v>
      </c>
      <c r="BV97" s="201">
        <v>0</v>
      </c>
      <c r="BW97" s="201">
        <v>0</v>
      </c>
      <c r="BX97" s="201">
        <v>0</v>
      </c>
      <c r="BY97" s="201">
        <v>0</v>
      </c>
      <c r="BZ97" s="201">
        <v>0</v>
      </c>
      <c r="CA97" s="201">
        <v>0</v>
      </c>
      <c r="CB97" s="201">
        <v>0</v>
      </c>
      <c r="CC97" s="201">
        <v>0</v>
      </c>
      <c r="CD97" s="201">
        <v>0</v>
      </c>
      <c r="CE97" s="201">
        <v>0</v>
      </c>
      <c r="CF97" s="201">
        <v>0</v>
      </c>
      <c r="CG97" s="201">
        <v>0</v>
      </c>
      <c r="CH97" s="201">
        <v>0</v>
      </c>
      <c r="CI97" s="201">
        <v>0</v>
      </c>
      <c r="CJ97" s="201">
        <v>0</v>
      </c>
      <c r="CK97" s="201">
        <v>0</v>
      </c>
      <c r="CL97" s="201">
        <v>0</v>
      </c>
      <c r="CM97" s="201">
        <v>0</v>
      </c>
      <c r="CN97" s="201">
        <v>0</v>
      </c>
      <c r="CO97" s="201">
        <v>0</v>
      </c>
      <c r="CP97" s="201">
        <v>0</v>
      </c>
      <c r="CQ97" s="201">
        <v>0</v>
      </c>
      <c r="CR97" s="201">
        <v>0</v>
      </c>
      <c r="CS97" s="201">
        <v>0</v>
      </c>
      <c r="CT97" s="201">
        <v>0</v>
      </c>
      <c r="CU97" s="201">
        <v>0</v>
      </c>
      <c r="CV97" s="201">
        <v>0</v>
      </c>
      <c r="CW97" s="201">
        <v>0</v>
      </c>
      <c r="CX97" s="201">
        <v>0</v>
      </c>
      <c r="CY97" s="201">
        <v>0</v>
      </c>
    </row>
    <row r="98" spans="1:103" s="201" customFormat="1" x14ac:dyDescent="0.2">
      <c r="A98" s="200" t="s">
        <v>636</v>
      </c>
      <c r="B98" s="201" t="s">
        <v>14</v>
      </c>
      <c r="C98" s="201">
        <v>41</v>
      </c>
      <c r="D98" s="201">
        <v>0</v>
      </c>
      <c r="E98" s="201">
        <v>7</v>
      </c>
      <c r="F98" s="201">
        <v>22</v>
      </c>
      <c r="G98" s="201">
        <v>37</v>
      </c>
      <c r="H98" s="201">
        <v>53</v>
      </c>
      <c r="I98" s="201">
        <v>71</v>
      </c>
      <c r="J98" s="201">
        <v>91</v>
      </c>
      <c r="K98" s="201">
        <v>108</v>
      </c>
      <c r="L98" s="201">
        <v>124</v>
      </c>
      <c r="M98" s="201">
        <v>141</v>
      </c>
      <c r="N98" s="201">
        <v>159</v>
      </c>
      <c r="O98" s="201">
        <v>177</v>
      </c>
      <c r="P98" s="201">
        <v>195</v>
      </c>
      <c r="Q98" s="201">
        <v>213</v>
      </c>
      <c r="R98" s="201">
        <v>232</v>
      </c>
      <c r="S98" s="201">
        <v>252</v>
      </c>
      <c r="T98" s="201">
        <v>271</v>
      </c>
      <c r="U98" s="201">
        <v>291</v>
      </c>
      <c r="V98" s="201">
        <v>311</v>
      </c>
      <c r="W98" s="201">
        <v>331</v>
      </c>
      <c r="X98" s="201">
        <v>352</v>
      </c>
      <c r="Y98" s="201">
        <v>373</v>
      </c>
      <c r="Z98" s="201">
        <v>394</v>
      </c>
      <c r="AA98" s="201">
        <v>414</v>
      </c>
      <c r="AB98" s="201">
        <v>435</v>
      </c>
      <c r="AC98" s="201">
        <v>456</v>
      </c>
      <c r="AD98" s="201">
        <v>477</v>
      </c>
      <c r="AE98" s="201">
        <v>498</v>
      </c>
      <c r="AF98" s="201">
        <v>518</v>
      </c>
      <c r="AG98" s="201">
        <v>539</v>
      </c>
      <c r="AH98" s="201">
        <v>559</v>
      </c>
      <c r="AI98" s="201">
        <v>578</v>
      </c>
      <c r="AJ98" s="201">
        <v>597</v>
      </c>
      <c r="AK98" s="201">
        <v>615</v>
      </c>
      <c r="AL98" s="201">
        <v>633</v>
      </c>
      <c r="AM98" s="201">
        <v>650</v>
      </c>
      <c r="AN98" s="201">
        <v>666</v>
      </c>
      <c r="AO98" s="201">
        <v>682</v>
      </c>
      <c r="AP98" s="201">
        <v>697</v>
      </c>
      <c r="AQ98" s="201">
        <v>711</v>
      </c>
      <c r="AR98" s="201">
        <v>725</v>
      </c>
      <c r="AS98" s="201">
        <v>739</v>
      </c>
      <c r="AT98" s="201">
        <v>752</v>
      </c>
      <c r="AU98" s="201">
        <v>764</v>
      </c>
      <c r="AV98" s="201">
        <v>777</v>
      </c>
      <c r="AW98" s="201">
        <v>789</v>
      </c>
      <c r="AX98" s="201">
        <v>802</v>
      </c>
      <c r="AY98" s="201">
        <v>814</v>
      </c>
      <c r="AZ98" s="201">
        <v>826</v>
      </c>
      <c r="BA98" s="201">
        <v>837</v>
      </c>
      <c r="BB98" s="201">
        <v>848</v>
      </c>
      <c r="BC98" s="201">
        <v>860</v>
      </c>
      <c r="BD98" s="201">
        <v>871</v>
      </c>
      <c r="BE98" s="201">
        <v>884</v>
      </c>
      <c r="BF98" s="201">
        <v>899</v>
      </c>
      <c r="BG98" s="201">
        <v>919</v>
      </c>
      <c r="BH98" s="201">
        <v>949</v>
      </c>
      <c r="BI98" s="201">
        <v>1000</v>
      </c>
      <c r="BJ98" s="201">
        <v>0</v>
      </c>
      <c r="BK98" s="201">
        <v>0</v>
      </c>
      <c r="BL98" s="201">
        <v>0</v>
      </c>
      <c r="BM98" s="201">
        <v>0</v>
      </c>
      <c r="BN98" s="201">
        <v>0</v>
      </c>
      <c r="BO98" s="201">
        <v>0</v>
      </c>
      <c r="BP98" s="201">
        <v>0</v>
      </c>
      <c r="BQ98" s="201">
        <v>0</v>
      </c>
      <c r="BR98" s="201">
        <v>0</v>
      </c>
      <c r="BS98" s="201">
        <v>0</v>
      </c>
      <c r="BT98" s="201">
        <v>0</v>
      </c>
      <c r="BU98" s="201">
        <v>0</v>
      </c>
      <c r="BV98" s="201">
        <v>0</v>
      </c>
      <c r="BW98" s="201">
        <v>0</v>
      </c>
      <c r="BX98" s="201">
        <v>0</v>
      </c>
      <c r="BY98" s="201">
        <v>0</v>
      </c>
      <c r="BZ98" s="201">
        <v>0</v>
      </c>
      <c r="CA98" s="201">
        <v>0</v>
      </c>
      <c r="CB98" s="201">
        <v>0</v>
      </c>
      <c r="CC98" s="201">
        <v>0</v>
      </c>
      <c r="CD98" s="201">
        <v>0</v>
      </c>
      <c r="CE98" s="201">
        <v>0</v>
      </c>
      <c r="CF98" s="201">
        <v>0</v>
      </c>
      <c r="CG98" s="201">
        <v>0</v>
      </c>
      <c r="CH98" s="201">
        <v>0</v>
      </c>
      <c r="CI98" s="201">
        <v>0</v>
      </c>
      <c r="CJ98" s="201">
        <v>0</v>
      </c>
      <c r="CK98" s="201">
        <v>0</v>
      </c>
      <c r="CL98" s="201">
        <v>0</v>
      </c>
      <c r="CM98" s="201">
        <v>0</v>
      </c>
      <c r="CN98" s="201">
        <v>0</v>
      </c>
      <c r="CO98" s="201">
        <v>0</v>
      </c>
      <c r="CP98" s="201">
        <v>0</v>
      </c>
      <c r="CQ98" s="201">
        <v>0</v>
      </c>
      <c r="CR98" s="201">
        <v>0</v>
      </c>
      <c r="CS98" s="201">
        <v>0</v>
      </c>
      <c r="CT98" s="201">
        <v>0</v>
      </c>
      <c r="CU98" s="201">
        <v>0</v>
      </c>
      <c r="CV98" s="201">
        <v>0</v>
      </c>
      <c r="CW98" s="201">
        <v>0</v>
      </c>
      <c r="CX98" s="201">
        <v>0</v>
      </c>
      <c r="CY98" s="201">
        <v>0</v>
      </c>
    </row>
    <row r="99" spans="1:103" s="201" customFormat="1" x14ac:dyDescent="0.2">
      <c r="A99" s="200" t="s">
        <v>636</v>
      </c>
      <c r="B99" s="201" t="s">
        <v>14</v>
      </c>
      <c r="C99" s="201">
        <v>42</v>
      </c>
      <c r="D99" s="201">
        <v>0</v>
      </c>
      <c r="E99" s="201">
        <v>7</v>
      </c>
      <c r="F99" s="201">
        <v>23</v>
      </c>
      <c r="G99" s="201">
        <v>39</v>
      </c>
      <c r="H99" s="201">
        <v>55</v>
      </c>
      <c r="I99" s="201">
        <v>74</v>
      </c>
      <c r="J99" s="201">
        <v>95</v>
      </c>
      <c r="K99" s="201">
        <v>112</v>
      </c>
      <c r="L99" s="201">
        <v>129</v>
      </c>
      <c r="M99" s="201">
        <v>147</v>
      </c>
      <c r="N99" s="201">
        <v>165</v>
      </c>
      <c r="O99" s="201">
        <v>183</v>
      </c>
      <c r="P99" s="201">
        <v>202</v>
      </c>
      <c r="Q99" s="201">
        <v>221</v>
      </c>
      <c r="R99" s="201">
        <v>241</v>
      </c>
      <c r="S99" s="201">
        <v>260</v>
      </c>
      <c r="T99" s="201">
        <v>281</v>
      </c>
      <c r="U99" s="201">
        <v>301</v>
      </c>
      <c r="V99" s="201">
        <v>322</v>
      </c>
      <c r="W99" s="201">
        <v>343</v>
      </c>
      <c r="X99" s="201">
        <v>364</v>
      </c>
      <c r="Y99" s="201">
        <v>385</v>
      </c>
      <c r="Z99" s="201">
        <v>406</v>
      </c>
      <c r="AA99" s="201">
        <v>427</v>
      </c>
      <c r="AB99" s="201">
        <v>448</v>
      </c>
      <c r="AC99" s="201">
        <v>470</v>
      </c>
      <c r="AD99" s="201">
        <v>491</v>
      </c>
      <c r="AE99" s="201">
        <v>511</v>
      </c>
      <c r="AF99" s="201">
        <v>532</v>
      </c>
      <c r="AG99" s="201">
        <v>552</v>
      </c>
      <c r="AH99" s="201">
        <v>572</v>
      </c>
      <c r="AI99" s="201">
        <v>591</v>
      </c>
      <c r="AJ99" s="201">
        <v>610</v>
      </c>
      <c r="AK99" s="201">
        <v>627</v>
      </c>
      <c r="AL99" s="201">
        <v>645</v>
      </c>
      <c r="AM99" s="201">
        <v>661</v>
      </c>
      <c r="AN99" s="201">
        <v>677</v>
      </c>
      <c r="AO99" s="201">
        <v>692</v>
      </c>
      <c r="AP99" s="201">
        <v>707</v>
      </c>
      <c r="AQ99" s="201">
        <v>721</v>
      </c>
      <c r="AR99" s="201">
        <v>735</v>
      </c>
      <c r="AS99" s="201">
        <v>748</v>
      </c>
      <c r="AT99" s="201">
        <v>761</v>
      </c>
      <c r="AU99" s="201">
        <v>774</v>
      </c>
      <c r="AV99" s="201">
        <v>786</v>
      </c>
      <c r="AW99" s="201">
        <v>799</v>
      </c>
      <c r="AX99" s="201">
        <v>811</v>
      </c>
      <c r="AY99" s="201">
        <v>823</v>
      </c>
      <c r="AZ99" s="201">
        <v>835</v>
      </c>
      <c r="BA99" s="201">
        <v>846</v>
      </c>
      <c r="BB99" s="201">
        <v>858</v>
      </c>
      <c r="BC99" s="201">
        <v>869</v>
      </c>
      <c r="BD99" s="201">
        <v>882</v>
      </c>
      <c r="BE99" s="201">
        <v>898</v>
      </c>
      <c r="BF99" s="201">
        <v>918</v>
      </c>
      <c r="BG99" s="201">
        <v>949</v>
      </c>
      <c r="BH99" s="201">
        <v>1000</v>
      </c>
      <c r="BI99" s="201">
        <v>0</v>
      </c>
      <c r="BJ99" s="201">
        <v>0</v>
      </c>
      <c r="BK99" s="201">
        <v>0</v>
      </c>
      <c r="BL99" s="201">
        <v>0</v>
      </c>
      <c r="BM99" s="201">
        <v>0</v>
      </c>
      <c r="BN99" s="201">
        <v>0</v>
      </c>
      <c r="BO99" s="201">
        <v>0</v>
      </c>
      <c r="BP99" s="201">
        <v>0</v>
      </c>
      <c r="BQ99" s="201">
        <v>0</v>
      </c>
      <c r="BR99" s="201">
        <v>0</v>
      </c>
      <c r="BS99" s="201">
        <v>0</v>
      </c>
      <c r="BT99" s="201">
        <v>0</v>
      </c>
      <c r="BU99" s="201">
        <v>0</v>
      </c>
      <c r="BV99" s="201">
        <v>0</v>
      </c>
      <c r="BW99" s="201">
        <v>0</v>
      </c>
      <c r="BX99" s="201">
        <v>0</v>
      </c>
      <c r="BY99" s="201">
        <v>0</v>
      </c>
      <c r="BZ99" s="201">
        <v>0</v>
      </c>
      <c r="CA99" s="201">
        <v>0</v>
      </c>
      <c r="CB99" s="201">
        <v>0</v>
      </c>
      <c r="CC99" s="201">
        <v>0</v>
      </c>
      <c r="CD99" s="201">
        <v>0</v>
      </c>
      <c r="CE99" s="201">
        <v>0</v>
      </c>
      <c r="CF99" s="201">
        <v>0</v>
      </c>
      <c r="CG99" s="201">
        <v>0</v>
      </c>
      <c r="CH99" s="201">
        <v>0</v>
      </c>
      <c r="CI99" s="201">
        <v>0</v>
      </c>
      <c r="CJ99" s="201">
        <v>0</v>
      </c>
      <c r="CK99" s="201">
        <v>0</v>
      </c>
      <c r="CL99" s="201">
        <v>0</v>
      </c>
      <c r="CM99" s="201">
        <v>0</v>
      </c>
      <c r="CN99" s="201">
        <v>0</v>
      </c>
      <c r="CO99" s="201">
        <v>0</v>
      </c>
      <c r="CP99" s="201">
        <v>0</v>
      </c>
      <c r="CQ99" s="201">
        <v>0</v>
      </c>
      <c r="CR99" s="201">
        <v>0</v>
      </c>
      <c r="CS99" s="201">
        <v>0</v>
      </c>
      <c r="CT99" s="201">
        <v>0</v>
      </c>
      <c r="CU99" s="201">
        <v>0</v>
      </c>
      <c r="CV99" s="201">
        <v>0</v>
      </c>
      <c r="CW99" s="201">
        <v>0</v>
      </c>
      <c r="CX99" s="201">
        <v>0</v>
      </c>
      <c r="CY99" s="201">
        <v>0</v>
      </c>
    </row>
    <row r="100" spans="1:103" s="201" customFormat="1" x14ac:dyDescent="0.2">
      <c r="A100" s="200" t="s">
        <v>636</v>
      </c>
      <c r="B100" s="201" t="s">
        <v>14</v>
      </c>
      <c r="C100" s="201">
        <v>43</v>
      </c>
      <c r="D100" s="201">
        <v>0</v>
      </c>
      <c r="E100" s="201">
        <v>8</v>
      </c>
      <c r="F100" s="201">
        <v>23</v>
      </c>
      <c r="G100" s="201">
        <v>40</v>
      </c>
      <c r="H100" s="201">
        <v>58</v>
      </c>
      <c r="I100" s="201">
        <v>77</v>
      </c>
      <c r="J100" s="201">
        <v>98</v>
      </c>
      <c r="K100" s="201">
        <v>116</v>
      </c>
      <c r="L100" s="201">
        <v>134</v>
      </c>
      <c r="M100" s="201">
        <v>152</v>
      </c>
      <c r="N100" s="201">
        <v>171</v>
      </c>
      <c r="O100" s="201">
        <v>190</v>
      </c>
      <c r="P100" s="201">
        <v>209</v>
      </c>
      <c r="Q100" s="201">
        <v>229</v>
      </c>
      <c r="R100" s="201">
        <v>249</v>
      </c>
      <c r="S100" s="201">
        <v>270</v>
      </c>
      <c r="T100" s="201">
        <v>290</v>
      </c>
      <c r="U100" s="201">
        <v>311</v>
      </c>
      <c r="V100" s="201">
        <v>333</v>
      </c>
      <c r="W100" s="201">
        <v>354</v>
      </c>
      <c r="X100" s="201">
        <v>375</v>
      </c>
      <c r="Y100" s="201">
        <v>397</v>
      </c>
      <c r="Z100" s="201">
        <v>419</v>
      </c>
      <c r="AA100" s="201">
        <v>440</v>
      </c>
      <c r="AB100" s="201">
        <v>462</v>
      </c>
      <c r="AC100" s="201">
        <v>483</v>
      </c>
      <c r="AD100" s="201">
        <v>504</v>
      </c>
      <c r="AE100" s="201">
        <v>525</v>
      </c>
      <c r="AF100" s="201">
        <v>545</v>
      </c>
      <c r="AG100" s="201">
        <v>565</v>
      </c>
      <c r="AH100" s="201">
        <v>585</v>
      </c>
      <c r="AI100" s="201">
        <v>604</v>
      </c>
      <c r="AJ100" s="201">
        <v>622</v>
      </c>
      <c r="AK100" s="201">
        <v>639</v>
      </c>
      <c r="AL100" s="201">
        <v>656</v>
      </c>
      <c r="AM100" s="201">
        <v>672</v>
      </c>
      <c r="AN100" s="201">
        <v>688</v>
      </c>
      <c r="AO100" s="201">
        <v>703</v>
      </c>
      <c r="AP100" s="201">
        <v>717</v>
      </c>
      <c r="AQ100" s="201">
        <v>731</v>
      </c>
      <c r="AR100" s="201">
        <v>744</v>
      </c>
      <c r="AS100" s="201">
        <v>757</v>
      </c>
      <c r="AT100" s="201">
        <v>770</v>
      </c>
      <c r="AU100" s="201">
        <v>783</v>
      </c>
      <c r="AV100" s="201">
        <v>796</v>
      </c>
      <c r="AW100" s="201">
        <v>808</v>
      </c>
      <c r="AX100" s="201">
        <v>821</v>
      </c>
      <c r="AY100" s="201">
        <v>832</v>
      </c>
      <c r="AZ100" s="201">
        <v>844</v>
      </c>
      <c r="BA100" s="201">
        <v>855</v>
      </c>
      <c r="BB100" s="201">
        <v>867</v>
      </c>
      <c r="BC100" s="201">
        <v>880</v>
      </c>
      <c r="BD100" s="201">
        <v>896</v>
      </c>
      <c r="BE100" s="201">
        <v>917</v>
      </c>
      <c r="BF100" s="201">
        <v>948</v>
      </c>
      <c r="BG100" s="201">
        <v>1000</v>
      </c>
      <c r="BH100" s="201">
        <v>0</v>
      </c>
      <c r="BI100" s="201">
        <v>0</v>
      </c>
      <c r="BJ100" s="201">
        <v>0</v>
      </c>
      <c r="BK100" s="201">
        <v>0</v>
      </c>
      <c r="BL100" s="201">
        <v>0</v>
      </c>
      <c r="BM100" s="201">
        <v>0</v>
      </c>
      <c r="BN100" s="201">
        <v>0</v>
      </c>
      <c r="BO100" s="201">
        <v>0</v>
      </c>
      <c r="BP100" s="201">
        <v>0</v>
      </c>
      <c r="BQ100" s="201">
        <v>0</v>
      </c>
      <c r="BR100" s="201">
        <v>0</v>
      </c>
      <c r="BS100" s="201">
        <v>0</v>
      </c>
      <c r="BT100" s="201">
        <v>0</v>
      </c>
      <c r="BU100" s="201">
        <v>0</v>
      </c>
      <c r="BV100" s="201">
        <v>0</v>
      </c>
      <c r="BW100" s="201">
        <v>0</v>
      </c>
      <c r="BX100" s="201">
        <v>0</v>
      </c>
      <c r="BY100" s="201">
        <v>0</v>
      </c>
      <c r="BZ100" s="201">
        <v>0</v>
      </c>
      <c r="CA100" s="201">
        <v>0</v>
      </c>
      <c r="CB100" s="201">
        <v>0</v>
      </c>
      <c r="CC100" s="201">
        <v>0</v>
      </c>
      <c r="CD100" s="201">
        <v>0</v>
      </c>
      <c r="CE100" s="201">
        <v>0</v>
      </c>
      <c r="CF100" s="201">
        <v>0</v>
      </c>
      <c r="CG100" s="201">
        <v>0</v>
      </c>
      <c r="CH100" s="201">
        <v>0</v>
      </c>
      <c r="CI100" s="201">
        <v>0</v>
      </c>
      <c r="CJ100" s="201">
        <v>0</v>
      </c>
      <c r="CK100" s="201">
        <v>0</v>
      </c>
      <c r="CL100" s="201">
        <v>0</v>
      </c>
      <c r="CM100" s="201">
        <v>0</v>
      </c>
      <c r="CN100" s="201">
        <v>0</v>
      </c>
      <c r="CO100" s="201">
        <v>0</v>
      </c>
      <c r="CP100" s="201">
        <v>0</v>
      </c>
      <c r="CQ100" s="201">
        <v>0</v>
      </c>
      <c r="CR100" s="201">
        <v>0</v>
      </c>
      <c r="CS100" s="201">
        <v>0</v>
      </c>
      <c r="CT100" s="201">
        <v>0</v>
      </c>
      <c r="CU100" s="201">
        <v>0</v>
      </c>
      <c r="CV100" s="201">
        <v>0</v>
      </c>
      <c r="CW100" s="201">
        <v>0</v>
      </c>
      <c r="CX100" s="201">
        <v>0</v>
      </c>
      <c r="CY100" s="201">
        <v>0</v>
      </c>
    </row>
    <row r="101" spans="1:103" s="201" customFormat="1" x14ac:dyDescent="0.2">
      <c r="A101" s="200" t="s">
        <v>636</v>
      </c>
      <c r="B101" s="201" t="s">
        <v>14</v>
      </c>
      <c r="C101" s="201">
        <v>44</v>
      </c>
      <c r="D101" s="201">
        <v>0</v>
      </c>
      <c r="E101" s="201">
        <v>8</v>
      </c>
      <c r="F101" s="201">
        <v>24</v>
      </c>
      <c r="G101" s="201">
        <v>42</v>
      </c>
      <c r="H101" s="201">
        <v>60</v>
      </c>
      <c r="I101" s="201">
        <v>80</v>
      </c>
      <c r="J101" s="201">
        <v>102</v>
      </c>
      <c r="K101" s="201">
        <v>120</v>
      </c>
      <c r="L101" s="201">
        <v>139</v>
      </c>
      <c r="M101" s="201">
        <v>158</v>
      </c>
      <c r="N101" s="201">
        <v>177</v>
      </c>
      <c r="O101" s="201">
        <v>197</v>
      </c>
      <c r="P101" s="201">
        <v>217</v>
      </c>
      <c r="Q101" s="201">
        <v>238</v>
      </c>
      <c r="R101" s="201">
        <v>258</v>
      </c>
      <c r="S101" s="201">
        <v>279</v>
      </c>
      <c r="T101" s="201">
        <v>301</v>
      </c>
      <c r="U101" s="201">
        <v>322</v>
      </c>
      <c r="V101" s="201">
        <v>344</v>
      </c>
      <c r="W101" s="201">
        <v>366</v>
      </c>
      <c r="X101" s="201">
        <v>387</v>
      </c>
      <c r="Y101" s="201">
        <v>409</v>
      </c>
      <c r="Z101" s="201">
        <v>431</v>
      </c>
      <c r="AA101" s="201">
        <v>453</v>
      </c>
      <c r="AB101" s="201">
        <v>475</v>
      </c>
      <c r="AC101" s="201">
        <v>496</v>
      </c>
      <c r="AD101" s="201">
        <v>517</v>
      </c>
      <c r="AE101" s="201">
        <v>538</v>
      </c>
      <c r="AF101" s="201">
        <v>559</v>
      </c>
      <c r="AG101" s="201">
        <v>578</v>
      </c>
      <c r="AH101" s="201">
        <v>597</v>
      </c>
      <c r="AI101" s="201">
        <v>616</v>
      </c>
      <c r="AJ101" s="201">
        <v>634</v>
      </c>
      <c r="AK101" s="201">
        <v>651</v>
      </c>
      <c r="AL101" s="201">
        <v>667</v>
      </c>
      <c r="AM101" s="201">
        <v>683</v>
      </c>
      <c r="AN101" s="201">
        <v>698</v>
      </c>
      <c r="AO101" s="201">
        <v>712</v>
      </c>
      <c r="AP101" s="201">
        <v>727</v>
      </c>
      <c r="AQ101" s="201">
        <v>740</v>
      </c>
      <c r="AR101" s="201">
        <v>754</v>
      </c>
      <c r="AS101" s="201">
        <v>767</v>
      </c>
      <c r="AT101" s="201">
        <v>780</v>
      </c>
      <c r="AU101" s="201">
        <v>793</v>
      </c>
      <c r="AV101" s="201">
        <v>805</v>
      </c>
      <c r="AW101" s="201">
        <v>818</v>
      </c>
      <c r="AX101" s="201">
        <v>830</v>
      </c>
      <c r="AY101" s="201">
        <v>841</v>
      </c>
      <c r="AZ101" s="201">
        <v>853</v>
      </c>
      <c r="BA101" s="201">
        <v>865</v>
      </c>
      <c r="BB101" s="201">
        <v>878</v>
      </c>
      <c r="BC101" s="201">
        <v>894</v>
      </c>
      <c r="BD101" s="201">
        <v>916</v>
      </c>
      <c r="BE101" s="201">
        <v>947</v>
      </c>
      <c r="BF101" s="201">
        <v>1000</v>
      </c>
      <c r="BG101" s="201">
        <v>0</v>
      </c>
      <c r="BH101" s="201">
        <v>0</v>
      </c>
      <c r="BI101" s="201">
        <v>0</v>
      </c>
      <c r="BJ101" s="201">
        <v>0</v>
      </c>
      <c r="BK101" s="201">
        <v>0</v>
      </c>
      <c r="BL101" s="201">
        <v>0</v>
      </c>
      <c r="BM101" s="201">
        <v>0</v>
      </c>
      <c r="BN101" s="201">
        <v>0</v>
      </c>
      <c r="BO101" s="201">
        <v>0</v>
      </c>
      <c r="BP101" s="201">
        <v>0</v>
      </c>
      <c r="BQ101" s="201">
        <v>0</v>
      </c>
      <c r="BR101" s="201">
        <v>0</v>
      </c>
      <c r="BS101" s="201">
        <v>0</v>
      </c>
      <c r="BT101" s="201">
        <v>0</v>
      </c>
      <c r="BU101" s="201">
        <v>0</v>
      </c>
      <c r="BV101" s="201">
        <v>0</v>
      </c>
      <c r="BW101" s="201">
        <v>0</v>
      </c>
      <c r="BX101" s="201">
        <v>0</v>
      </c>
      <c r="BY101" s="201">
        <v>0</v>
      </c>
      <c r="BZ101" s="201">
        <v>0</v>
      </c>
      <c r="CA101" s="201">
        <v>0</v>
      </c>
      <c r="CB101" s="201">
        <v>0</v>
      </c>
      <c r="CC101" s="201">
        <v>0</v>
      </c>
      <c r="CD101" s="201">
        <v>0</v>
      </c>
      <c r="CE101" s="201">
        <v>0</v>
      </c>
      <c r="CF101" s="201">
        <v>0</v>
      </c>
      <c r="CG101" s="201">
        <v>0</v>
      </c>
      <c r="CH101" s="201">
        <v>0</v>
      </c>
      <c r="CI101" s="201">
        <v>0</v>
      </c>
      <c r="CJ101" s="201">
        <v>0</v>
      </c>
      <c r="CK101" s="201">
        <v>0</v>
      </c>
      <c r="CL101" s="201">
        <v>0</v>
      </c>
      <c r="CM101" s="201">
        <v>0</v>
      </c>
      <c r="CN101" s="201">
        <v>0</v>
      </c>
      <c r="CO101" s="201">
        <v>0</v>
      </c>
      <c r="CP101" s="201">
        <v>0</v>
      </c>
      <c r="CQ101" s="201">
        <v>0</v>
      </c>
      <c r="CR101" s="201">
        <v>0</v>
      </c>
      <c r="CS101" s="201">
        <v>0</v>
      </c>
      <c r="CT101" s="201">
        <v>0</v>
      </c>
      <c r="CU101" s="201">
        <v>0</v>
      </c>
      <c r="CV101" s="201">
        <v>0</v>
      </c>
      <c r="CW101" s="201">
        <v>0</v>
      </c>
      <c r="CX101" s="201">
        <v>0</v>
      </c>
      <c r="CY101" s="201">
        <v>0</v>
      </c>
    </row>
    <row r="102" spans="1:103" s="201" customFormat="1" x14ac:dyDescent="0.2">
      <c r="A102" s="200" t="s">
        <v>636</v>
      </c>
      <c r="B102" s="201" t="s">
        <v>14</v>
      </c>
      <c r="C102" s="201">
        <v>45</v>
      </c>
      <c r="D102" s="201">
        <v>0</v>
      </c>
      <c r="E102" s="201">
        <v>8</v>
      </c>
      <c r="F102" s="201">
        <v>25</v>
      </c>
      <c r="G102" s="201">
        <v>44</v>
      </c>
      <c r="H102" s="201">
        <v>62</v>
      </c>
      <c r="I102" s="201">
        <v>83</v>
      </c>
      <c r="J102" s="201">
        <v>106</v>
      </c>
      <c r="K102" s="201">
        <v>125</v>
      </c>
      <c r="L102" s="201">
        <v>144</v>
      </c>
      <c r="M102" s="201">
        <v>164</v>
      </c>
      <c r="N102" s="201">
        <v>184</v>
      </c>
      <c r="O102" s="201">
        <v>204</v>
      </c>
      <c r="P102" s="201">
        <v>225</v>
      </c>
      <c r="Q102" s="201">
        <v>246</v>
      </c>
      <c r="R102" s="201">
        <v>268</v>
      </c>
      <c r="S102" s="201">
        <v>289</v>
      </c>
      <c r="T102" s="201">
        <v>311</v>
      </c>
      <c r="U102" s="201">
        <v>333</v>
      </c>
      <c r="V102" s="201">
        <v>355</v>
      </c>
      <c r="W102" s="201">
        <v>377</v>
      </c>
      <c r="X102" s="201">
        <v>400</v>
      </c>
      <c r="Y102" s="201">
        <v>422</v>
      </c>
      <c r="Z102" s="201">
        <v>444</v>
      </c>
      <c r="AA102" s="201">
        <v>466</v>
      </c>
      <c r="AB102" s="201">
        <v>488</v>
      </c>
      <c r="AC102" s="201">
        <v>510</v>
      </c>
      <c r="AD102" s="201">
        <v>531</v>
      </c>
      <c r="AE102" s="201">
        <v>551</v>
      </c>
      <c r="AF102" s="201">
        <v>571</v>
      </c>
      <c r="AG102" s="201">
        <v>591</v>
      </c>
      <c r="AH102" s="201">
        <v>610</v>
      </c>
      <c r="AI102" s="201">
        <v>628</v>
      </c>
      <c r="AJ102" s="201">
        <v>645</v>
      </c>
      <c r="AK102" s="201">
        <v>662</v>
      </c>
      <c r="AL102" s="201">
        <v>678</v>
      </c>
      <c r="AM102" s="201">
        <v>693</v>
      </c>
      <c r="AN102" s="201">
        <v>708</v>
      </c>
      <c r="AO102" s="201">
        <v>722</v>
      </c>
      <c r="AP102" s="201">
        <v>736</v>
      </c>
      <c r="AQ102" s="201">
        <v>749</v>
      </c>
      <c r="AR102" s="201">
        <v>763</v>
      </c>
      <c r="AS102" s="201">
        <v>776</v>
      </c>
      <c r="AT102" s="201">
        <v>789</v>
      </c>
      <c r="AU102" s="201">
        <v>802</v>
      </c>
      <c r="AV102" s="201">
        <v>815</v>
      </c>
      <c r="AW102" s="201">
        <v>827</v>
      </c>
      <c r="AX102" s="201">
        <v>839</v>
      </c>
      <c r="AY102" s="201">
        <v>851</v>
      </c>
      <c r="AZ102" s="201">
        <v>863</v>
      </c>
      <c r="BA102" s="201">
        <v>876</v>
      </c>
      <c r="BB102" s="201">
        <v>893</v>
      </c>
      <c r="BC102" s="201">
        <v>914</v>
      </c>
      <c r="BD102" s="201">
        <v>946</v>
      </c>
      <c r="BE102" s="201">
        <v>1000</v>
      </c>
      <c r="BF102" s="201">
        <v>0</v>
      </c>
      <c r="BG102" s="201">
        <v>0</v>
      </c>
      <c r="BH102" s="201">
        <v>0</v>
      </c>
      <c r="BI102" s="201">
        <v>0</v>
      </c>
      <c r="BJ102" s="201">
        <v>0</v>
      </c>
      <c r="BK102" s="201">
        <v>0</v>
      </c>
      <c r="BL102" s="201">
        <v>0</v>
      </c>
      <c r="BM102" s="201">
        <v>0</v>
      </c>
      <c r="BN102" s="201">
        <v>0</v>
      </c>
      <c r="BO102" s="201">
        <v>0</v>
      </c>
      <c r="BP102" s="201">
        <v>0</v>
      </c>
      <c r="BQ102" s="201">
        <v>0</v>
      </c>
      <c r="BR102" s="201">
        <v>0</v>
      </c>
      <c r="BS102" s="201">
        <v>0</v>
      </c>
      <c r="BT102" s="201">
        <v>0</v>
      </c>
      <c r="BU102" s="201">
        <v>0</v>
      </c>
      <c r="BV102" s="201">
        <v>0</v>
      </c>
      <c r="BW102" s="201">
        <v>0</v>
      </c>
      <c r="BX102" s="201">
        <v>0</v>
      </c>
      <c r="BY102" s="201">
        <v>0</v>
      </c>
      <c r="BZ102" s="201">
        <v>0</v>
      </c>
      <c r="CA102" s="201">
        <v>0</v>
      </c>
      <c r="CB102" s="201">
        <v>0</v>
      </c>
      <c r="CC102" s="201">
        <v>0</v>
      </c>
      <c r="CD102" s="201">
        <v>0</v>
      </c>
      <c r="CE102" s="201">
        <v>0</v>
      </c>
      <c r="CF102" s="201">
        <v>0</v>
      </c>
      <c r="CG102" s="201">
        <v>0</v>
      </c>
      <c r="CH102" s="201">
        <v>0</v>
      </c>
      <c r="CI102" s="201">
        <v>0</v>
      </c>
      <c r="CJ102" s="201">
        <v>0</v>
      </c>
      <c r="CK102" s="201">
        <v>0</v>
      </c>
      <c r="CL102" s="201">
        <v>0</v>
      </c>
      <c r="CM102" s="201">
        <v>0</v>
      </c>
      <c r="CN102" s="201">
        <v>0</v>
      </c>
      <c r="CO102" s="201">
        <v>0</v>
      </c>
      <c r="CP102" s="201">
        <v>0</v>
      </c>
      <c r="CQ102" s="201">
        <v>0</v>
      </c>
      <c r="CR102" s="201">
        <v>0</v>
      </c>
      <c r="CS102" s="201">
        <v>0</v>
      </c>
      <c r="CT102" s="201">
        <v>0</v>
      </c>
      <c r="CU102" s="201">
        <v>0</v>
      </c>
      <c r="CV102" s="201">
        <v>0</v>
      </c>
      <c r="CW102" s="201">
        <v>0</v>
      </c>
      <c r="CX102" s="201">
        <v>0</v>
      </c>
      <c r="CY102" s="201">
        <v>0</v>
      </c>
    </row>
    <row r="103" spans="1:103" s="201" customFormat="1" x14ac:dyDescent="0.2">
      <c r="A103" s="200" t="s">
        <v>636</v>
      </c>
      <c r="B103" s="201" t="s">
        <v>14</v>
      </c>
      <c r="C103" s="201">
        <v>46</v>
      </c>
      <c r="D103" s="201">
        <v>0</v>
      </c>
      <c r="E103" s="201">
        <v>9</v>
      </c>
      <c r="F103" s="201">
        <v>26</v>
      </c>
      <c r="G103" s="201">
        <v>45</v>
      </c>
      <c r="H103" s="201">
        <v>65</v>
      </c>
      <c r="I103" s="201">
        <v>86</v>
      </c>
      <c r="J103" s="201">
        <v>110</v>
      </c>
      <c r="K103" s="201">
        <v>130</v>
      </c>
      <c r="L103" s="201">
        <v>150</v>
      </c>
      <c r="M103" s="201">
        <v>170</v>
      </c>
      <c r="N103" s="201">
        <v>191</v>
      </c>
      <c r="O103" s="201">
        <v>212</v>
      </c>
      <c r="P103" s="201">
        <v>233</v>
      </c>
      <c r="Q103" s="201">
        <v>255</v>
      </c>
      <c r="R103" s="201">
        <v>277</v>
      </c>
      <c r="S103" s="201">
        <v>299</v>
      </c>
      <c r="T103" s="201">
        <v>322</v>
      </c>
      <c r="U103" s="201">
        <v>344</v>
      </c>
      <c r="V103" s="201">
        <v>367</v>
      </c>
      <c r="W103" s="201">
        <v>390</v>
      </c>
      <c r="X103" s="201">
        <v>412</v>
      </c>
      <c r="Y103" s="201">
        <v>435</v>
      </c>
      <c r="Z103" s="201">
        <v>457</v>
      </c>
      <c r="AA103" s="201">
        <v>479</v>
      </c>
      <c r="AB103" s="201">
        <v>501</v>
      </c>
      <c r="AC103" s="201">
        <v>523</v>
      </c>
      <c r="AD103" s="201">
        <v>544</v>
      </c>
      <c r="AE103" s="201">
        <v>564</v>
      </c>
      <c r="AF103" s="201">
        <v>584</v>
      </c>
      <c r="AG103" s="201">
        <v>603</v>
      </c>
      <c r="AH103" s="201">
        <v>621</v>
      </c>
      <c r="AI103" s="201">
        <v>639</v>
      </c>
      <c r="AJ103" s="201">
        <v>656</v>
      </c>
      <c r="AK103" s="201">
        <v>672</v>
      </c>
      <c r="AL103" s="201">
        <v>688</v>
      </c>
      <c r="AM103" s="201">
        <v>703</v>
      </c>
      <c r="AN103" s="201">
        <v>717</v>
      </c>
      <c r="AO103" s="201">
        <v>731</v>
      </c>
      <c r="AP103" s="201">
        <v>745</v>
      </c>
      <c r="AQ103" s="201">
        <v>759</v>
      </c>
      <c r="AR103" s="201">
        <v>772</v>
      </c>
      <c r="AS103" s="201">
        <v>786</v>
      </c>
      <c r="AT103" s="201">
        <v>799</v>
      </c>
      <c r="AU103" s="201">
        <v>812</v>
      </c>
      <c r="AV103" s="201">
        <v>824</v>
      </c>
      <c r="AW103" s="201">
        <v>836</v>
      </c>
      <c r="AX103" s="201">
        <v>848</v>
      </c>
      <c r="AY103" s="201">
        <v>861</v>
      </c>
      <c r="AZ103" s="201">
        <v>874</v>
      </c>
      <c r="BA103" s="201">
        <v>891</v>
      </c>
      <c r="BB103" s="201">
        <v>913</v>
      </c>
      <c r="BC103" s="201">
        <v>945</v>
      </c>
      <c r="BD103" s="201">
        <v>1000</v>
      </c>
      <c r="BE103" s="201">
        <v>0</v>
      </c>
      <c r="BF103" s="201">
        <v>0</v>
      </c>
      <c r="BG103" s="201">
        <v>0</v>
      </c>
      <c r="BH103" s="201">
        <v>0</v>
      </c>
      <c r="BI103" s="201">
        <v>0</v>
      </c>
      <c r="BJ103" s="201">
        <v>0</v>
      </c>
      <c r="BK103" s="201">
        <v>0</v>
      </c>
      <c r="BL103" s="201">
        <v>0</v>
      </c>
      <c r="BM103" s="201">
        <v>0</v>
      </c>
      <c r="BN103" s="201">
        <v>0</v>
      </c>
      <c r="BO103" s="201">
        <v>0</v>
      </c>
      <c r="BP103" s="201">
        <v>0</v>
      </c>
      <c r="BQ103" s="201">
        <v>0</v>
      </c>
      <c r="BR103" s="201">
        <v>0</v>
      </c>
      <c r="BS103" s="201">
        <v>0</v>
      </c>
      <c r="BT103" s="201">
        <v>0</v>
      </c>
      <c r="BU103" s="201">
        <v>0</v>
      </c>
      <c r="BV103" s="201">
        <v>0</v>
      </c>
      <c r="BW103" s="201">
        <v>0</v>
      </c>
      <c r="BX103" s="201">
        <v>0</v>
      </c>
      <c r="BY103" s="201">
        <v>0</v>
      </c>
      <c r="BZ103" s="201">
        <v>0</v>
      </c>
      <c r="CA103" s="201">
        <v>0</v>
      </c>
      <c r="CB103" s="201">
        <v>0</v>
      </c>
      <c r="CC103" s="201">
        <v>0</v>
      </c>
      <c r="CD103" s="201">
        <v>0</v>
      </c>
      <c r="CE103" s="201">
        <v>0</v>
      </c>
      <c r="CF103" s="201">
        <v>0</v>
      </c>
      <c r="CG103" s="201">
        <v>0</v>
      </c>
      <c r="CH103" s="201">
        <v>0</v>
      </c>
      <c r="CI103" s="201">
        <v>0</v>
      </c>
      <c r="CJ103" s="201">
        <v>0</v>
      </c>
      <c r="CK103" s="201">
        <v>0</v>
      </c>
      <c r="CL103" s="201">
        <v>0</v>
      </c>
      <c r="CM103" s="201">
        <v>0</v>
      </c>
      <c r="CN103" s="201">
        <v>0</v>
      </c>
      <c r="CO103" s="201">
        <v>0</v>
      </c>
      <c r="CP103" s="201">
        <v>0</v>
      </c>
      <c r="CQ103" s="201">
        <v>0</v>
      </c>
      <c r="CR103" s="201">
        <v>0</v>
      </c>
      <c r="CS103" s="201">
        <v>0</v>
      </c>
      <c r="CT103" s="201">
        <v>0</v>
      </c>
      <c r="CU103" s="201">
        <v>0</v>
      </c>
      <c r="CV103" s="201">
        <v>0</v>
      </c>
      <c r="CW103" s="201">
        <v>0</v>
      </c>
      <c r="CX103" s="201">
        <v>0</v>
      </c>
      <c r="CY103" s="201">
        <v>0</v>
      </c>
    </row>
    <row r="104" spans="1:103" s="201" customFormat="1" x14ac:dyDescent="0.2">
      <c r="A104" s="200" t="s">
        <v>636</v>
      </c>
      <c r="B104" s="201" t="s">
        <v>14</v>
      </c>
      <c r="C104" s="201">
        <v>47</v>
      </c>
      <c r="D104" s="201">
        <v>0</v>
      </c>
      <c r="E104" s="201">
        <v>9</v>
      </c>
      <c r="F104" s="201">
        <v>27</v>
      </c>
      <c r="G104" s="201">
        <v>47</v>
      </c>
      <c r="H104" s="201">
        <v>67</v>
      </c>
      <c r="I104" s="201">
        <v>89</v>
      </c>
      <c r="J104" s="201">
        <v>114</v>
      </c>
      <c r="K104" s="201">
        <v>135</v>
      </c>
      <c r="L104" s="201">
        <v>155</v>
      </c>
      <c r="M104" s="201">
        <v>176</v>
      </c>
      <c r="N104" s="201">
        <v>198</v>
      </c>
      <c r="O104" s="201">
        <v>220</v>
      </c>
      <c r="P104" s="201">
        <v>242</v>
      </c>
      <c r="Q104" s="201">
        <v>264</v>
      </c>
      <c r="R104" s="201">
        <v>287</v>
      </c>
      <c r="S104" s="201">
        <v>310</v>
      </c>
      <c r="T104" s="201">
        <v>333</v>
      </c>
      <c r="U104" s="201">
        <v>356</v>
      </c>
      <c r="V104" s="201">
        <v>379</v>
      </c>
      <c r="W104" s="201">
        <v>402</v>
      </c>
      <c r="X104" s="201">
        <v>425</v>
      </c>
      <c r="Y104" s="201">
        <v>448</v>
      </c>
      <c r="Z104" s="201">
        <v>470</v>
      </c>
      <c r="AA104" s="201">
        <v>492</v>
      </c>
      <c r="AB104" s="201">
        <v>514</v>
      </c>
      <c r="AC104" s="201">
        <v>536</v>
      </c>
      <c r="AD104" s="201">
        <v>556</v>
      </c>
      <c r="AE104" s="201">
        <v>577</v>
      </c>
      <c r="AF104" s="201">
        <v>596</v>
      </c>
      <c r="AG104" s="201">
        <v>615</v>
      </c>
      <c r="AH104" s="201">
        <v>633</v>
      </c>
      <c r="AI104" s="201">
        <v>650</v>
      </c>
      <c r="AJ104" s="201">
        <v>666</v>
      </c>
      <c r="AK104" s="201">
        <v>682</v>
      </c>
      <c r="AL104" s="201">
        <v>698</v>
      </c>
      <c r="AM104" s="201">
        <v>712</v>
      </c>
      <c r="AN104" s="201">
        <v>727</v>
      </c>
      <c r="AO104" s="201">
        <v>741</v>
      </c>
      <c r="AP104" s="201">
        <v>755</v>
      </c>
      <c r="AQ104" s="201">
        <v>768</v>
      </c>
      <c r="AR104" s="201">
        <v>782</v>
      </c>
      <c r="AS104" s="201">
        <v>795</v>
      </c>
      <c r="AT104" s="201">
        <v>808</v>
      </c>
      <c r="AU104" s="201">
        <v>821</v>
      </c>
      <c r="AV104" s="201">
        <v>833</v>
      </c>
      <c r="AW104" s="201">
        <v>846</v>
      </c>
      <c r="AX104" s="201">
        <v>858</v>
      </c>
      <c r="AY104" s="201">
        <v>872</v>
      </c>
      <c r="AZ104" s="201">
        <v>889</v>
      </c>
      <c r="BA104" s="201">
        <v>911</v>
      </c>
      <c r="BB104" s="201">
        <v>944</v>
      </c>
      <c r="BC104" s="201">
        <v>1000</v>
      </c>
      <c r="BD104" s="201">
        <v>0</v>
      </c>
      <c r="BE104" s="201">
        <v>0</v>
      </c>
      <c r="BF104" s="201">
        <v>0</v>
      </c>
      <c r="BG104" s="201">
        <v>0</v>
      </c>
      <c r="BH104" s="201">
        <v>0</v>
      </c>
      <c r="BI104" s="201">
        <v>0</v>
      </c>
      <c r="BJ104" s="201">
        <v>0</v>
      </c>
      <c r="BK104" s="201">
        <v>0</v>
      </c>
      <c r="BL104" s="201">
        <v>0</v>
      </c>
      <c r="BM104" s="201">
        <v>0</v>
      </c>
      <c r="BN104" s="201">
        <v>0</v>
      </c>
      <c r="BO104" s="201">
        <v>0</v>
      </c>
      <c r="BP104" s="201">
        <v>0</v>
      </c>
      <c r="BQ104" s="201">
        <v>0</v>
      </c>
      <c r="BR104" s="201">
        <v>0</v>
      </c>
      <c r="BS104" s="201">
        <v>0</v>
      </c>
      <c r="BT104" s="201">
        <v>0</v>
      </c>
      <c r="BU104" s="201">
        <v>0</v>
      </c>
      <c r="BV104" s="201">
        <v>0</v>
      </c>
      <c r="BW104" s="201">
        <v>0</v>
      </c>
      <c r="BX104" s="201">
        <v>0</v>
      </c>
      <c r="BY104" s="201">
        <v>0</v>
      </c>
      <c r="BZ104" s="201">
        <v>0</v>
      </c>
      <c r="CA104" s="201">
        <v>0</v>
      </c>
      <c r="CB104" s="201">
        <v>0</v>
      </c>
      <c r="CC104" s="201">
        <v>0</v>
      </c>
      <c r="CD104" s="201">
        <v>0</v>
      </c>
      <c r="CE104" s="201">
        <v>0</v>
      </c>
      <c r="CF104" s="201">
        <v>0</v>
      </c>
      <c r="CG104" s="201">
        <v>0</v>
      </c>
      <c r="CH104" s="201">
        <v>0</v>
      </c>
      <c r="CI104" s="201">
        <v>0</v>
      </c>
      <c r="CJ104" s="201">
        <v>0</v>
      </c>
      <c r="CK104" s="201">
        <v>0</v>
      </c>
      <c r="CL104" s="201">
        <v>0</v>
      </c>
      <c r="CM104" s="201">
        <v>0</v>
      </c>
      <c r="CN104" s="201">
        <v>0</v>
      </c>
      <c r="CO104" s="201">
        <v>0</v>
      </c>
      <c r="CP104" s="201">
        <v>0</v>
      </c>
      <c r="CQ104" s="201">
        <v>0</v>
      </c>
      <c r="CR104" s="201">
        <v>0</v>
      </c>
      <c r="CS104" s="201">
        <v>0</v>
      </c>
      <c r="CT104" s="201">
        <v>0</v>
      </c>
      <c r="CU104" s="201">
        <v>0</v>
      </c>
      <c r="CV104" s="201">
        <v>0</v>
      </c>
      <c r="CW104" s="201">
        <v>0</v>
      </c>
      <c r="CX104" s="201">
        <v>0</v>
      </c>
      <c r="CY104" s="201">
        <v>0</v>
      </c>
    </row>
    <row r="105" spans="1:103" s="201" customFormat="1" x14ac:dyDescent="0.2">
      <c r="A105" s="200" t="s">
        <v>636</v>
      </c>
      <c r="B105" s="201" t="s">
        <v>14</v>
      </c>
      <c r="C105" s="201">
        <v>48</v>
      </c>
      <c r="D105" s="201">
        <v>0</v>
      </c>
      <c r="E105" s="201">
        <v>9</v>
      </c>
      <c r="F105" s="201">
        <v>28</v>
      </c>
      <c r="G105" s="201">
        <v>49</v>
      </c>
      <c r="H105" s="201">
        <v>70</v>
      </c>
      <c r="I105" s="201">
        <v>93</v>
      </c>
      <c r="J105" s="201">
        <v>119</v>
      </c>
      <c r="K105" s="201">
        <v>140</v>
      </c>
      <c r="L105" s="201">
        <v>161</v>
      </c>
      <c r="M105" s="201">
        <v>183</v>
      </c>
      <c r="N105" s="201">
        <v>205</v>
      </c>
      <c r="O105" s="201">
        <v>228</v>
      </c>
      <c r="P105" s="201">
        <v>251</v>
      </c>
      <c r="Q105" s="201">
        <v>274</v>
      </c>
      <c r="R105" s="201">
        <v>297</v>
      </c>
      <c r="S105" s="201">
        <v>320</v>
      </c>
      <c r="T105" s="201">
        <v>344</v>
      </c>
      <c r="U105" s="201">
        <v>367</v>
      </c>
      <c r="V105" s="201">
        <v>391</v>
      </c>
      <c r="W105" s="201">
        <v>414</v>
      </c>
      <c r="X105" s="201">
        <v>437</v>
      </c>
      <c r="Y105" s="201">
        <v>460</v>
      </c>
      <c r="Z105" s="201">
        <v>483</v>
      </c>
      <c r="AA105" s="201">
        <v>505</v>
      </c>
      <c r="AB105" s="201">
        <v>527</v>
      </c>
      <c r="AC105" s="201">
        <v>548</v>
      </c>
      <c r="AD105" s="201">
        <v>569</v>
      </c>
      <c r="AE105" s="201">
        <v>589</v>
      </c>
      <c r="AF105" s="201">
        <v>608</v>
      </c>
      <c r="AG105" s="201">
        <v>626</v>
      </c>
      <c r="AH105" s="201">
        <v>643</v>
      </c>
      <c r="AI105" s="201">
        <v>660</v>
      </c>
      <c r="AJ105" s="201">
        <v>676</v>
      </c>
      <c r="AK105" s="201">
        <v>692</v>
      </c>
      <c r="AL105" s="201">
        <v>707</v>
      </c>
      <c r="AM105" s="201">
        <v>722</v>
      </c>
      <c r="AN105" s="201">
        <v>736</v>
      </c>
      <c r="AO105" s="201">
        <v>750</v>
      </c>
      <c r="AP105" s="201">
        <v>764</v>
      </c>
      <c r="AQ105" s="201">
        <v>778</v>
      </c>
      <c r="AR105" s="201">
        <v>792</v>
      </c>
      <c r="AS105" s="201">
        <v>805</v>
      </c>
      <c r="AT105" s="201">
        <v>818</v>
      </c>
      <c r="AU105" s="201">
        <v>830</v>
      </c>
      <c r="AV105" s="201">
        <v>843</v>
      </c>
      <c r="AW105" s="201">
        <v>856</v>
      </c>
      <c r="AX105" s="201">
        <v>870</v>
      </c>
      <c r="AY105" s="201">
        <v>887</v>
      </c>
      <c r="AZ105" s="201">
        <v>910</v>
      </c>
      <c r="BA105" s="201">
        <v>943</v>
      </c>
      <c r="BB105" s="201">
        <v>1000</v>
      </c>
      <c r="BC105" s="201">
        <v>0</v>
      </c>
      <c r="BD105" s="201">
        <v>0</v>
      </c>
      <c r="BE105" s="201">
        <v>0</v>
      </c>
      <c r="BF105" s="201">
        <v>0</v>
      </c>
      <c r="BG105" s="201">
        <v>0</v>
      </c>
      <c r="BH105" s="201">
        <v>0</v>
      </c>
      <c r="BI105" s="201">
        <v>0</v>
      </c>
      <c r="BJ105" s="201">
        <v>0</v>
      </c>
      <c r="BK105" s="201">
        <v>0</v>
      </c>
      <c r="BL105" s="201">
        <v>0</v>
      </c>
      <c r="BM105" s="201">
        <v>0</v>
      </c>
      <c r="BN105" s="201">
        <v>0</v>
      </c>
      <c r="BO105" s="201">
        <v>0</v>
      </c>
      <c r="BP105" s="201">
        <v>0</v>
      </c>
      <c r="BQ105" s="201">
        <v>0</v>
      </c>
      <c r="BR105" s="201">
        <v>0</v>
      </c>
      <c r="BS105" s="201">
        <v>0</v>
      </c>
      <c r="BT105" s="201">
        <v>0</v>
      </c>
      <c r="BU105" s="201">
        <v>0</v>
      </c>
      <c r="BV105" s="201">
        <v>0</v>
      </c>
      <c r="BW105" s="201">
        <v>0</v>
      </c>
      <c r="BX105" s="201">
        <v>0</v>
      </c>
      <c r="BY105" s="201">
        <v>0</v>
      </c>
      <c r="BZ105" s="201">
        <v>0</v>
      </c>
      <c r="CA105" s="201">
        <v>0</v>
      </c>
      <c r="CB105" s="201">
        <v>0</v>
      </c>
      <c r="CC105" s="201">
        <v>0</v>
      </c>
      <c r="CD105" s="201">
        <v>0</v>
      </c>
      <c r="CE105" s="201">
        <v>0</v>
      </c>
      <c r="CF105" s="201">
        <v>0</v>
      </c>
      <c r="CG105" s="201">
        <v>0</v>
      </c>
      <c r="CH105" s="201">
        <v>0</v>
      </c>
      <c r="CI105" s="201">
        <v>0</v>
      </c>
      <c r="CJ105" s="201">
        <v>0</v>
      </c>
      <c r="CK105" s="201">
        <v>0</v>
      </c>
      <c r="CL105" s="201">
        <v>0</v>
      </c>
      <c r="CM105" s="201">
        <v>0</v>
      </c>
      <c r="CN105" s="201">
        <v>0</v>
      </c>
      <c r="CO105" s="201">
        <v>0</v>
      </c>
      <c r="CP105" s="201">
        <v>0</v>
      </c>
      <c r="CQ105" s="201">
        <v>0</v>
      </c>
      <c r="CR105" s="201">
        <v>0</v>
      </c>
      <c r="CS105" s="201">
        <v>0</v>
      </c>
      <c r="CT105" s="201">
        <v>0</v>
      </c>
      <c r="CU105" s="201">
        <v>0</v>
      </c>
      <c r="CV105" s="201">
        <v>0</v>
      </c>
      <c r="CW105" s="201">
        <v>0</v>
      </c>
      <c r="CX105" s="201">
        <v>0</v>
      </c>
      <c r="CY105" s="201">
        <v>0</v>
      </c>
    </row>
    <row r="106" spans="1:103" s="201" customFormat="1" x14ac:dyDescent="0.2">
      <c r="A106" s="200" t="s">
        <v>636</v>
      </c>
      <c r="B106" s="201" t="s">
        <v>14</v>
      </c>
      <c r="C106" s="201">
        <v>49</v>
      </c>
      <c r="D106" s="201">
        <v>0</v>
      </c>
      <c r="E106" s="201">
        <v>10</v>
      </c>
      <c r="F106" s="201">
        <v>30</v>
      </c>
      <c r="G106" s="201">
        <v>51</v>
      </c>
      <c r="H106" s="201">
        <v>73</v>
      </c>
      <c r="I106" s="201">
        <v>97</v>
      </c>
      <c r="J106" s="201">
        <v>123</v>
      </c>
      <c r="K106" s="201">
        <v>145</v>
      </c>
      <c r="L106" s="201">
        <v>168</v>
      </c>
      <c r="M106" s="201">
        <v>190</v>
      </c>
      <c r="N106" s="201">
        <v>213</v>
      </c>
      <c r="O106" s="201">
        <v>236</v>
      </c>
      <c r="P106" s="201">
        <v>260</v>
      </c>
      <c r="Q106" s="201">
        <v>284</v>
      </c>
      <c r="R106" s="201">
        <v>307</v>
      </c>
      <c r="S106" s="201">
        <v>331</v>
      </c>
      <c r="T106" s="201">
        <v>355</v>
      </c>
      <c r="U106" s="201">
        <v>379</v>
      </c>
      <c r="V106" s="201">
        <v>403</v>
      </c>
      <c r="W106" s="201">
        <v>427</v>
      </c>
      <c r="X106" s="201">
        <v>450</v>
      </c>
      <c r="Y106" s="201">
        <v>473</v>
      </c>
      <c r="Z106" s="201">
        <v>496</v>
      </c>
      <c r="AA106" s="201">
        <v>518</v>
      </c>
      <c r="AB106" s="201">
        <v>540</v>
      </c>
      <c r="AC106" s="201">
        <v>560</v>
      </c>
      <c r="AD106" s="201">
        <v>581</v>
      </c>
      <c r="AE106" s="201">
        <v>600</v>
      </c>
      <c r="AF106" s="201">
        <v>619</v>
      </c>
      <c r="AG106" s="201">
        <v>637</v>
      </c>
      <c r="AH106" s="201">
        <v>654</v>
      </c>
      <c r="AI106" s="201">
        <v>670</v>
      </c>
      <c r="AJ106" s="201">
        <v>686</v>
      </c>
      <c r="AK106" s="201">
        <v>701</v>
      </c>
      <c r="AL106" s="201">
        <v>716</v>
      </c>
      <c r="AM106" s="201">
        <v>731</v>
      </c>
      <c r="AN106" s="201">
        <v>745</v>
      </c>
      <c r="AO106" s="201">
        <v>759</v>
      </c>
      <c r="AP106" s="201">
        <v>774</v>
      </c>
      <c r="AQ106" s="201">
        <v>788</v>
      </c>
      <c r="AR106" s="201">
        <v>801</v>
      </c>
      <c r="AS106" s="201">
        <v>814</v>
      </c>
      <c r="AT106" s="201">
        <v>827</v>
      </c>
      <c r="AU106" s="201">
        <v>840</v>
      </c>
      <c r="AV106" s="201">
        <v>853</v>
      </c>
      <c r="AW106" s="201">
        <v>867</v>
      </c>
      <c r="AX106" s="201">
        <v>885</v>
      </c>
      <c r="AY106" s="201">
        <v>908</v>
      </c>
      <c r="AZ106" s="201">
        <v>942</v>
      </c>
      <c r="BA106" s="201">
        <v>1000</v>
      </c>
      <c r="BB106" s="201">
        <v>0</v>
      </c>
      <c r="BC106" s="201">
        <v>0</v>
      </c>
      <c r="BD106" s="201">
        <v>0</v>
      </c>
      <c r="BE106" s="201">
        <v>0</v>
      </c>
      <c r="BF106" s="201">
        <v>0</v>
      </c>
      <c r="BG106" s="201">
        <v>0</v>
      </c>
      <c r="BH106" s="201">
        <v>0</v>
      </c>
      <c r="BI106" s="201">
        <v>0</v>
      </c>
      <c r="BJ106" s="201">
        <v>0</v>
      </c>
      <c r="BK106" s="201">
        <v>0</v>
      </c>
      <c r="BL106" s="201">
        <v>0</v>
      </c>
      <c r="BM106" s="201">
        <v>0</v>
      </c>
      <c r="BN106" s="201">
        <v>0</v>
      </c>
      <c r="BO106" s="201">
        <v>0</v>
      </c>
      <c r="BP106" s="201">
        <v>0</v>
      </c>
      <c r="BQ106" s="201">
        <v>0</v>
      </c>
      <c r="BR106" s="201">
        <v>0</v>
      </c>
      <c r="BS106" s="201">
        <v>0</v>
      </c>
      <c r="BT106" s="201">
        <v>0</v>
      </c>
      <c r="BU106" s="201">
        <v>0</v>
      </c>
      <c r="BV106" s="201">
        <v>0</v>
      </c>
      <c r="BW106" s="201">
        <v>0</v>
      </c>
      <c r="BX106" s="201">
        <v>0</v>
      </c>
      <c r="BY106" s="201">
        <v>0</v>
      </c>
      <c r="BZ106" s="201">
        <v>0</v>
      </c>
      <c r="CA106" s="201">
        <v>0</v>
      </c>
      <c r="CB106" s="201">
        <v>0</v>
      </c>
      <c r="CC106" s="201">
        <v>0</v>
      </c>
      <c r="CD106" s="201">
        <v>0</v>
      </c>
      <c r="CE106" s="201">
        <v>0</v>
      </c>
      <c r="CF106" s="201">
        <v>0</v>
      </c>
      <c r="CG106" s="201">
        <v>0</v>
      </c>
      <c r="CH106" s="201">
        <v>0</v>
      </c>
      <c r="CI106" s="201">
        <v>0</v>
      </c>
      <c r="CJ106" s="201">
        <v>0</v>
      </c>
      <c r="CK106" s="201">
        <v>0</v>
      </c>
      <c r="CL106" s="201">
        <v>0</v>
      </c>
      <c r="CM106" s="201">
        <v>0</v>
      </c>
      <c r="CN106" s="201">
        <v>0</v>
      </c>
      <c r="CO106" s="201">
        <v>0</v>
      </c>
      <c r="CP106" s="201">
        <v>0</v>
      </c>
      <c r="CQ106" s="201">
        <v>0</v>
      </c>
      <c r="CR106" s="201">
        <v>0</v>
      </c>
      <c r="CS106" s="201">
        <v>0</v>
      </c>
      <c r="CT106" s="201">
        <v>0</v>
      </c>
      <c r="CU106" s="201">
        <v>0</v>
      </c>
      <c r="CV106" s="201">
        <v>0</v>
      </c>
      <c r="CW106" s="201">
        <v>0</v>
      </c>
      <c r="CX106" s="201">
        <v>0</v>
      </c>
      <c r="CY106" s="201">
        <v>0</v>
      </c>
    </row>
    <row r="107" spans="1:103" s="201" customFormat="1" x14ac:dyDescent="0.2">
      <c r="A107" s="200" t="s">
        <v>636</v>
      </c>
      <c r="B107" s="201" t="s">
        <v>14</v>
      </c>
      <c r="C107" s="201">
        <v>50</v>
      </c>
      <c r="D107" s="201">
        <v>0</v>
      </c>
      <c r="E107" s="201">
        <v>10</v>
      </c>
      <c r="F107" s="201">
        <v>31</v>
      </c>
      <c r="G107" s="201">
        <v>53</v>
      </c>
      <c r="H107" s="201">
        <v>75</v>
      </c>
      <c r="I107" s="201">
        <v>101</v>
      </c>
      <c r="J107" s="201">
        <v>128</v>
      </c>
      <c r="K107" s="201">
        <v>151</v>
      </c>
      <c r="L107" s="201">
        <v>174</v>
      </c>
      <c r="M107" s="201">
        <v>198</v>
      </c>
      <c r="N107" s="201">
        <v>221</v>
      </c>
      <c r="O107" s="201">
        <v>245</v>
      </c>
      <c r="P107" s="201">
        <v>269</v>
      </c>
      <c r="Q107" s="201">
        <v>294</v>
      </c>
      <c r="R107" s="201">
        <v>318</v>
      </c>
      <c r="S107" s="201">
        <v>342</v>
      </c>
      <c r="T107" s="201">
        <v>367</v>
      </c>
      <c r="U107" s="201">
        <v>391</v>
      </c>
      <c r="V107" s="201">
        <v>415</v>
      </c>
      <c r="W107" s="201">
        <v>439</v>
      </c>
      <c r="X107" s="201">
        <v>463</v>
      </c>
      <c r="Y107" s="201">
        <v>486</v>
      </c>
      <c r="Z107" s="201">
        <v>508</v>
      </c>
      <c r="AA107" s="201">
        <v>530</v>
      </c>
      <c r="AB107" s="201">
        <v>552</v>
      </c>
      <c r="AC107" s="201">
        <v>572</v>
      </c>
      <c r="AD107" s="201">
        <v>592</v>
      </c>
      <c r="AE107" s="201">
        <v>611</v>
      </c>
      <c r="AF107" s="201">
        <v>629</v>
      </c>
      <c r="AG107" s="201">
        <v>647</v>
      </c>
      <c r="AH107" s="201">
        <v>664</v>
      </c>
      <c r="AI107" s="201">
        <v>680</v>
      </c>
      <c r="AJ107" s="201">
        <v>695</v>
      </c>
      <c r="AK107" s="201">
        <v>711</v>
      </c>
      <c r="AL107" s="201">
        <v>726</v>
      </c>
      <c r="AM107" s="201">
        <v>740</v>
      </c>
      <c r="AN107" s="201">
        <v>755</v>
      </c>
      <c r="AO107" s="201">
        <v>769</v>
      </c>
      <c r="AP107" s="201">
        <v>783</v>
      </c>
      <c r="AQ107" s="201">
        <v>797</v>
      </c>
      <c r="AR107" s="201">
        <v>810</v>
      </c>
      <c r="AS107" s="201">
        <v>823</v>
      </c>
      <c r="AT107" s="201">
        <v>837</v>
      </c>
      <c r="AU107" s="201">
        <v>850</v>
      </c>
      <c r="AV107" s="201">
        <v>865</v>
      </c>
      <c r="AW107" s="201">
        <v>882</v>
      </c>
      <c r="AX107" s="201">
        <v>906</v>
      </c>
      <c r="AY107" s="201">
        <v>941</v>
      </c>
      <c r="AZ107" s="201">
        <v>1000</v>
      </c>
      <c r="BA107" s="201">
        <v>0</v>
      </c>
      <c r="BB107" s="201">
        <v>0</v>
      </c>
      <c r="BC107" s="201">
        <v>0</v>
      </c>
      <c r="BD107" s="201">
        <v>0</v>
      </c>
      <c r="BE107" s="201">
        <v>0</v>
      </c>
      <c r="BF107" s="201">
        <v>0</v>
      </c>
      <c r="BG107" s="201">
        <v>0</v>
      </c>
      <c r="BH107" s="201">
        <v>0</v>
      </c>
      <c r="BI107" s="201">
        <v>0</v>
      </c>
      <c r="BJ107" s="201">
        <v>0</v>
      </c>
      <c r="BK107" s="201">
        <v>0</v>
      </c>
      <c r="BL107" s="201">
        <v>0</v>
      </c>
      <c r="BM107" s="201">
        <v>0</v>
      </c>
      <c r="BN107" s="201">
        <v>0</v>
      </c>
      <c r="BO107" s="201">
        <v>0</v>
      </c>
      <c r="BP107" s="201">
        <v>0</v>
      </c>
      <c r="BQ107" s="201">
        <v>0</v>
      </c>
      <c r="BR107" s="201">
        <v>0</v>
      </c>
      <c r="BS107" s="201">
        <v>0</v>
      </c>
      <c r="BT107" s="201">
        <v>0</v>
      </c>
      <c r="BU107" s="201">
        <v>0</v>
      </c>
      <c r="BV107" s="201">
        <v>0</v>
      </c>
      <c r="BW107" s="201">
        <v>0</v>
      </c>
      <c r="BX107" s="201">
        <v>0</v>
      </c>
      <c r="BY107" s="201">
        <v>0</v>
      </c>
      <c r="BZ107" s="201">
        <v>0</v>
      </c>
      <c r="CA107" s="201">
        <v>0</v>
      </c>
      <c r="CB107" s="201">
        <v>0</v>
      </c>
      <c r="CC107" s="201">
        <v>0</v>
      </c>
      <c r="CD107" s="201">
        <v>0</v>
      </c>
      <c r="CE107" s="201">
        <v>0</v>
      </c>
      <c r="CF107" s="201">
        <v>0</v>
      </c>
      <c r="CG107" s="201">
        <v>0</v>
      </c>
      <c r="CH107" s="201">
        <v>0</v>
      </c>
      <c r="CI107" s="201">
        <v>0</v>
      </c>
      <c r="CJ107" s="201">
        <v>0</v>
      </c>
      <c r="CK107" s="201">
        <v>0</v>
      </c>
      <c r="CL107" s="201">
        <v>0</v>
      </c>
      <c r="CM107" s="201">
        <v>0</v>
      </c>
      <c r="CN107" s="201">
        <v>0</v>
      </c>
      <c r="CO107" s="201">
        <v>0</v>
      </c>
      <c r="CP107" s="201">
        <v>0</v>
      </c>
      <c r="CQ107" s="201">
        <v>0</v>
      </c>
      <c r="CR107" s="201">
        <v>0</v>
      </c>
      <c r="CS107" s="201">
        <v>0</v>
      </c>
      <c r="CT107" s="201">
        <v>0</v>
      </c>
      <c r="CU107" s="201">
        <v>0</v>
      </c>
      <c r="CV107" s="201">
        <v>0</v>
      </c>
      <c r="CW107" s="201">
        <v>0</v>
      </c>
      <c r="CX107" s="201">
        <v>0</v>
      </c>
      <c r="CY107" s="201">
        <v>0</v>
      </c>
    </row>
    <row r="108" spans="1:103" s="201" customFormat="1" x14ac:dyDescent="0.2">
      <c r="A108" s="200" t="s">
        <v>636</v>
      </c>
      <c r="B108" s="201" t="s">
        <v>14</v>
      </c>
      <c r="C108" s="201">
        <v>51</v>
      </c>
      <c r="D108" s="201">
        <v>0</v>
      </c>
      <c r="E108" s="201">
        <v>11</v>
      </c>
      <c r="F108" s="201">
        <v>32</v>
      </c>
      <c r="G108" s="201">
        <v>55</v>
      </c>
      <c r="H108" s="201">
        <v>79</v>
      </c>
      <c r="I108" s="201">
        <v>105</v>
      </c>
      <c r="J108" s="201">
        <v>133</v>
      </c>
      <c r="K108" s="201">
        <v>157</v>
      </c>
      <c r="L108" s="201">
        <v>181</v>
      </c>
      <c r="M108" s="201">
        <v>205</v>
      </c>
      <c r="N108" s="201">
        <v>230</v>
      </c>
      <c r="O108" s="201">
        <v>254</v>
      </c>
      <c r="P108" s="201">
        <v>279</v>
      </c>
      <c r="Q108" s="201">
        <v>304</v>
      </c>
      <c r="R108" s="201">
        <v>329</v>
      </c>
      <c r="S108" s="201">
        <v>354</v>
      </c>
      <c r="T108" s="201">
        <v>378</v>
      </c>
      <c r="U108" s="201">
        <v>403</v>
      </c>
      <c r="V108" s="201">
        <v>427</v>
      </c>
      <c r="W108" s="201">
        <v>452</v>
      </c>
      <c r="X108" s="201">
        <v>475</v>
      </c>
      <c r="Y108" s="201">
        <v>498</v>
      </c>
      <c r="Z108" s="201">
        <v>521</v>
      </c>
      <c r="AA108" s="201">
        <v>542</v>
      </c>
      <c r="AB108" s="201">
        <v>563</v>
      </c>
      <c r="AC108" s="201">
        <v>584</v>
      </c>
      <c r="AD108" s="201">
        <v>603</v>
      </c>
      <c r="AE108" s="201">
        <v>622</v>
      </c>
      <c r="AF108" s="201">
        <v>639</v>
      </c>
      <c r="AG108" s="201">
        <v>657</v>
      </c>
      <c r="AH108" s="201">
        <v>673</v>
      </c>
      <c r="AI108" s="201">
        <v>689</v>
      </c>
      <c r="AJ108" s="201">
        <v>705</v>
      </c>
      <c r="AK108" s="201">
        <v>720</v>
      </c>
      <c r="AL108" s="201">
        <v>735</v>
      </c>
      <c r="AM108" s="201">
        <v>750</v>
      </c>
      <c r="AN108" s="201">
        <v>764</v>
      </c>
      <c r="AO108" s="201">
        <v>779</v>
      </c>
      <c r="AP108" s="201">
        <v>793</v>
      </c>
      <c r="AQ108" s="201">
        <v>806</v>
      </c>
      <c r="AR108" s="201">
        <v>820</v>
      </c>
      <c r="AS108" s="201">
        <v>833</v>
      </c>
      <c r="AT108" s="201">
        <v>847</v>
      </c>
      <c r="AU108" s="201">
        <v>862</v>
      </c>
      <c r="AV108" s="201">
        <v>880</v>
      </c>
      <c r="AW108" s="201">
        <v>904</v>
      </c>
      <c r="AX108" s="201">
        <v>940</v>
      </c>
      <c r="AY108" s="201">
        <v>1000</v>
      </c>
      <c r="AZ108" s="201">
        <v>0</v>
      </c>
      <c r="BA108" s="201">
        <v>0</v>
      </c>
      <c r="BB108" s="201">
        <v>0</v>
      </c>
      <c r="BC108" s="201">
        <v>0</v>
      </c>
      <c r="BD108" s="201">
        <v>0</v>
      </c>
      <c r="BE108" s="201">
        <v>0</v>
      </c>
      <c r="BF108" s="201">
        <v>0</v>
      </c>
      <c r="BG108" s="201">
        <v>0</v>
      </c>
      <c r="BH108" s="201">
        <v>0</v>
      </c>
      <c r="BI108" s="201">
        <v>0</v>
      </c>
      <c r="BJ108" s="201">
        <v>0</v>
      </c>
      <c r="BK108" s="201">
        <v>0</v>
      </c>
      <c r="BL108" s="201">
        <v>0</v>
      </c>
      <c r="BM108" s="201">
        <v>0</v>
      </c>
      <c r="BN108" s="201">
        <v>0</v>
      </c>
      <c r="BO108" s="201">
        <v>0</v>
      </c>
      <c r="BP108" s="201">
        <v>0</v>
      </c>
      <c r="BQ108" s="201">
        <v>0</v>
      </c>
      <c r="BR108" s="201">
        <v>0</v>
      </c>
      <c r="BS108" s="201">
        <v>0</v>
      </c>
      <c r="BT108" s="201">
        <v>0</v>
      </c>
      <c r="BU108" s="201">
        <v>0</v>
      </c>
      <c r="BV108" s="201">
        <v>0</v>
      </c>
      <c r="BW108" s="201">
        <v>0</v>
      </c>
      <c r="BX108" s="201">
        <v>0</v>
      </c>
      <c r="BY108" s="201">
        <v>0</v>
      </c>
      <c r="BZ108" s="201">
        <v>0</v>
      </c>
      <c r="CA108" s="201">
        <v>0</v>
      </c>
      <c r="CB108" s="201">
        <v>0</v>
      </c>
      <c r="CC108" s="201">
        <v>0</v>
      </c>
      <c r="CD108" s="201">
        <v>0</v>
      </c>
      <c r="CE108" s="201">
        <v>0</v>
      </c>
      <c r="CF108" s="201">
        <v>0</v>
      </c>
      <c r="CG108" s="201">
        <v>0</v>
      </c>
      <c r="CH108" s="201">
        <v>0</v>
      </c>
      <c r="CI108" s="201">
        <v>0</v>
      </c>
      <c r="CJ108" s="201">
        <v>0</v>
      </c>
      <c r="CK108" s="201">
        <v>0</v>
      </c>
      <c r="CL108" s="201">
        <v>0</v>
      </c>
      <c r="CM108" s="201">
        <v>0</v>
      </c>
      <c r="CN108" s="201">
        <v>0</v>
      </c>
      <c r="CO108" s="201">
        <v>0</v>
      </c>
      <c r="CP108" s="201">
        <v>0</v>
      </c>
      <c r="CQ108" s="201">
        <v>0</v>
      </c>
      <c r="CR108" s="201">
        <v>0</v>
      </c>
      <c r="CS108" s="201">
        <v>0</v>
      </c>
      <c r="CT108" s="201">
        <v>0</v>
      </c>
      <c r="CU108" s="201">
        <v>0</v>
      </c>
      <c r="CV108" s="201">
        <v>0</v>
      </c>
      <c r="CW108" s="201">
        <v>0</v>
      </c>
      <c r="CX108" s="201">
        <v>0</v>
      </c>
      <c r="CY108" s="201">
        <v>0</v>
      </c>
    </row>
    <row r="109" spans="1:103" s="201" customFormat="1" x14ac:dyDescent="0.2">
      <c r="A109" s="200" t="s">
        <v>636</v>
      </c>
      <c r="B109" s="201" t="s">
        <v>14</v>
      </c>
      <c r="C109" s="201">
        <v>52</v>
      </c>
      <c r="D109" s="201">
        <v>0</v>
      </c>
      <c r="E109" s="201">
        <v>11</v>
      </c>
      <c r="F109" s="201">
        <v>33</v>
      </c>
      <c r="G109" s="201">
        <v>57</v>
      </c>
      <c r="H109" s="201">
        <v>82</v>
      </c>
      <c r="I109" s="201">
        <v>109</v>
      </c>
      <c r="J109" s="201">
        <v>139</v>
      </c>
      <c r="K109" s="201">
        <v>163</v>
      </c>
      <c r="L109" s="201">
        <v>188</v>
      </c>
      <c r="M109" s="201">
        <v>213</v>
      </c>
      <c r="N109" s="201">
        <v>238</v>
      </c>
      <c r="O109" s="201">
        <v>263</v>
      </c>
      <c r="P109" s="201">
        <v>289</v>
      </c>
      <c r="Q109" s="201">
        <v>314</v>
      </c>
      <c r="R109" s="201">
        <v>340</v>
      </c>
      <c r="S109" s="201">
        <v>365</v>
      </c>
      <c r="T109" s="201">
        <v>390</v>
      </c>
      <c r="U109" s="201">
        <v>415</v>
      </c>
      <c r="V109" s="201">
        <v>440</v>
      </c>
      <c r="W109" s="201">
        <v>464</v>
      </c>
      <c r="X109" s="201">
        <v>487</v>
      </c>
      <c r="Y109" s="201">
        <v>510</v>
      </c>
      <c r="Z109" s="201">
        <v>533</v>
      </c>
      <c r="AA109" s="201">
        <v>554</v>
      </c>
      <c r="AB109" s="201">
        <v>575</v>
      </c>
      <c r="AC109" s="201">
        <v>594</v>
      </c>
      <c r="AD109" s="201">
        <v>613</v>
      </c>
      <c r="AE109" s="201">
        <v>632</v>
      </c>
      <c r="AF109" s="201">
        <v>649</v>
      </c>
      <c r="AG109" s="201">
        <v>666</v>
      </c>
      <c r="AH109" s="201">
        <v>682</v>
      </c>
      <c r="AI109" s="201">
        <v>698</v>
      </c>
      <c r="AJ109" s="201">
        <v>714</v>
      </c>
      <c r="AK109" s="201">
        <v>729</v>
      </c>
      <c r="AL109" s="201">
        <v>744</v>
      </c>
      <c r="AM109" s="201">
        <v>759</v>
      </c>
      <c r="AN109" s="201">
        <v>774</v>
      </c>
      <c r="AO109" s="201">
        <v>788</v>
      </c>
      <c r="AP109" s="201">
        <v>802</v>
      </c>
      <c r="AQ109" s="201">
        <v>816</v>
      </c>
      <c r="AR109" s="201">
        <v>829</v>
      </c>
      <c r="AS109" s="201">
        <v>843</v>
      </c>
      <c r="AT109" s="201">
        <v>859</v>
      </c>
      <c r="AU109" s="201">
        <v>877</v>
      </c>
      <c r="AV109" s="201">
        <v>902</v>
      </c>
      <c r="AW109" s="201">
        <v>939</v>
      </c>
      <c r="AX109" s="201">
        <v>1000</v>
      </c>
      <c r="AY109" s="201">
        <v>0</v>
      </c>
      <c r="AZ109" s="201">
        <v>0</v>
      </c>
      <c r="BA109" s="201">
        <v>0</v>
      </c>
      <c r="BB109" s="201">
        <v>0</v>
      </c>
      <c r="BC109" s="201">
        <v>0</v>
      </c>
      <c r="BD109" s="201">
        <v>0</v>
      </c>
      <c r="BE109" s="201">
        <v>0</v>
      </c>
      <c r="BF109" s="201">
        <v>0</v>
      </c>
      <c r="BG109" s="201">
        <v>0</v>
      </c>
      <c r="BH109" s="201">
        <v>0</v>
      </c>
      <c r="BI109" s="201">
        <v>0</v>
      </c>
      <c r="BJ109" s="201">
        <v>0</v>
      </c>
      <c r="BK109" s="201">
        <v>0</v>
      </c>
      <c r="BL109" s="201">
        <v>0</v>
      </c>
      <c r="BM109" s="201">
        <v>0</v>
      </c>
      <c r="BN109" s="201">
        <v>0</v>
      </c>
      <c r="BO109" s="201">
        <v>0</v>
      </c>
      <c r="BP109" s="201">
        <v>0</v>
      </c>
      <c r="BQ109" s="201">
        <v>0</v>
      </c>
      <c r="BR109" s="201">
        <v>0</v>
      </c>
      <c r="BS109" s="201">
        <v>0</v>
      </c>
      <c r="BT109" s="201">
        <v>0</v>
      </c>
      <c r="BU109" s="201">
        <v>0</v>
      </c>
      <c r="BV109" s="201">
        <v>0</v>
      </c>
      <c r="BW109" s="201">
        <v>0</v>
      </c>
      <c r="BX109" s="201">
        <v>0</v>
      </c>
      <c r="BY109" s="201">
        <v>0</v>
      </c>
      <c r="BZ109" s="201">
        <v>0</v>
      </c>
      <c r="CA109" s="201">
        <v>0</v>
      </c>
      <c r="CB109" s="201">
        <v>0</v>
      </c>
      <c r="CC109" s="201">
        <v>0</v>
      </c>
      <c r="CD109" s="201">
        <v>0</v>
      </c>
      <c r="CE109" s="201">
        <v>0</v>
      </c>
      <c r="CF109" s="201">
        <v>0</v>
      </c>
      <c r="CG109" s="201">
        <v>0</v>
      </c>
      <c r="CH109" s="201">
        <v>0</v>
      </c>
      <c r="CI109" s="201">
        <v>0</v>
      </c>
      <c r="CJ109" s="201">
        <v>0</v>
      </c>
      <c r="CK109" s="201">
        <v>0</v>
      </c>
      <c r="CL109" s="201">
        <v>0</v>
      </c>
      <c r="CM109" s="201">
        <v>0</v>
      </c>
      <c r="CN109" s="201">
        <v>0</v>
      </c>
      <c r="CO109" s="201">
        <v>0</v>
      </c>
      <c r="CP109" s="201">
        <v>0</v>
      </c>
      <c r="CQ109" s="201">
        <v>0</v>
      </c>
      <c r="CR109" s="201">
        <v>0</v>
      </c>
      <c r="CS109" s="201">
        <v>0</v>
      </c>
      <c r="CT109" s="201">
        <v>0</v>
      </c>
      <c r="CU109" s="201">
        <v>0</v>
      </c>
      <c r="CV109" s="201">
        <v>0</v>
      </c>
      <c r="CW109" s="201">
        <v>0</v>
      </c>
      <c r="CX109" s="201">
        <v>0</v>
      </c>
      <c r="CY109" s="201">
        <v>0</v>
      </c>
    </row>
    <row r="110" spans="1:103" s="201" customFormat="1" x14ac:dyDescent="0.2">
      <c r="A110" s="200" t="s">
        <v>636</v>
      </c>
      <c r="B110" s="201" t="s">
        <v>14</v>
      </c>
      <c r="C110" s="201">
        <v>53</v>
      </c>
      <c r="D110" s="201">
        <v>0</v>
      </c>
      <c r="E110" s="201">
        <v>12</v>
      </c>
      <c r="F110" s="201">
        <v>35</v>
      </c>
      <c r="G110" s="201">
        <v>60</v>
      </c>
      <c r="H110" s="201">
        <v>85</v>
      </c>
      <c r="I110" s="201">
        <v>113</v>
      </c>
      <c r="J110" s="201">
        <v>144</v>
      </c>
      <c r="K110" s="201">
        <v>170</v>
      </c>
      <c r="L110" s="201">
        <v>195</v>
      </c>
      <c r="M110" s="201">
        <v>221</v>
      </c>
      <c r="N110" s="201">
        <v>247</v>
      </c>
      <c r="O110" s="201">
        <v>273</v>
      </c>
      <c r="P110" s="201">
        <v>299</v>
      </c>
      <c r="Q110" s="201">
        <v>325</v>
      </c>
      <c r="R110" s="201">
        <v>351</v>
      </c>
      <c r="S110" s="201">
        <v>376</v>
      </c>
      <c r="T110" s="201">
        <v>402</v>
      </c>
      <c r="U110" s="201">
        <v>427</v>
      </c>
      <c r="V110" s="201">
        <v>452</v>
      </c>
      <c r="W110" s="201">
        <v>476</v>
      </c>
      <c r="X110" s="201">
        <v>499</v>
      </c>
      <c r="Y110" s="201">
        <v>522</v>
      </c>
      <c r="Z110" s="201">
        <v>544</v>
      </c>
      <c r="AA110" s="201">
        <v>565</v>
      </c>
      <c r="AB110" s="201">
        <v>585</v>
      </c>
      <c r="AC110" s="201">
        <v>605</v>
      </c>
      <c r="AD110" s="201">
        <v>623</v>
      </c>
      <c r="AE110" s="201">
        <v>641</v>
      </c>
      <c r="AF110" s="201">
        <v>659</v>
      </c>
      <c r="AG110" s="201">
        <v>675</v>
      </c>
      <c r="AH110" s="201">
        <v>691</v>
      </c>
      <c r="AI110" s="201">
        <v>707</v>
      </c>
      <c r="AJ110" s="201">
        <v>723</v>
      </c>
      <c r="AK110" s="201">
        <v>738</v>
      </c>
      <c r="AL110" s="201">
        <v>754</v>
      </c>
      <c r="AM110" s="201">
        <v>769</v>
      </c>
      <c r="AN110" s="201">
        <v>784</v>
      </c>
      <c r="AO110" s="201">
        <v>798</v>
      </c>
      <c r="AP110" s="201">
        <v>812</v>
      </c>
      <c r="AQ110" s="201">
        <v>826</v>
      </c>
      <c r="AR110" s="201">
        <v>840</v>
      </c>
      <c r="AS110" s="201">
        <v>856</v>
      </c>
      <c r="AT110" s="201">
        <v>875</v>
      </c>
      <c r="AU110" s="201">
        <v>900</v>
      </c>
      <c r="AV110" s="201">
        <v>937</v>
      </c>
      <c r="AW110" s="201">
        <v>1000</v>
      </c>
      <c r="AX110" s="201">
        <v>0</v>
      </c>
      <c r="AY110" s="201">
        <v>0</v>
      </c>
      <c r="AZ110" s="201">
        <v>0</v>
      </c>
      <c r="BA110" s="201">
        <v>0</v>
      </c>
      <c r="BB110" s="201">
        <v>0</v>
      </c>
      <c r="BC110" s="201">
        <v>0</v>
      </c>
      <c r="BD110" s="201">
        <v>0</v>
      </c>
      <c r="BE110" s="201">
        <v>0</v>
      </c>
      <c r="BF110" s="201">
        <v>0</v>
      </c>
      <c r="BG110" s="201">
        <v>0</v>
      </c>
      <c r="BH110" s="201">
        <v>0</v>
      </c>
      <c r="BI110" s="201">
        <v>0</v>
      </c>
      <c r="BJ110" s="201">
        <v>0</v>
      </c>
      <c r="BK110" s="201">
        <v>0</v>
      </c>
      <c r="BL110" s="201">
        <v>0</v>
      </c>
      <c r="BM110" s="201">
        <v>0</v>
      </c>
      <c r="BN110" s="201">
        <v>0</v>
      </c>
      <c r="BO110" s="201">
        <v>0</v>
      </c>
      <c r="BP110" s="201">
        <v>0</v>
      </c>
      <c r="BQ110" s="201">
        <v>0</v>
      </c>
      <c r="BR110" s="201">
        <v>0</v>
      </c>
      <c r="BS110" s="201">
        <v>0</v>
      </c>
      <c r="BT110" s="201">
        <v>0</v>
      </c>
      <c r="BU110" s="201">
        <v>0</v>
      </c>
      <c r="BV110" s="201">
        <v>0</v>
      </c>
      <c r="BW110" s="201">
        <v>0</v>
      </c>
      <c r="BX110" s="201">
        <v>0</v>
      </c>
      <c r="BY110" s="201">
        <v>0</v>
      </c>
      <c r="BZ110" s="201">
        <v>0</v>
      </c>
      <c r="CA110" s="201">
        <v>0</v>
      </c>
      <c r="CB110" s="201">
        <v>0</v>
      </c>
      <c r="CC110" s="201">
        <v>0</v>
      </c>
      <c r="CD110" s="201">
        <v>0</v>
      </c>
      <c r="CE110" s="201">
        <v>0</v>
      </c>
      <c r="CF110" s="201">
        <v>0</v>
      </c>
      <c r="CG110" s="201">
        <v>0</v>
      </c>
      <c r="CH110" s="201">
        <v>0</v>
      </c>
      <c r="CI110" s="201">
        <v>0</v>
      </c>
      <c r="CJ110" s="201">
        <v>0</v>
      </c>
      <c r="CK110" s="201">
        <v>0</v>
      </c>
      <c r="CL110" s="201">
        <v>0</v>
      </c>
      <c r="CM110" s="201">
        <v>0</v>
      </c>
      <c r="CN110" s="201">
        <v>0</v>
      </c>
      <c r="CO110" s="201">
        <v>0</v>
      </c>
      <c r="CP110" s="201">
        <v>0</v>
      </c>
      <c r="CQ110" s="201">
        <v>0</v>
      </c>
      <c r="CR110" s="201">
        <v>0</v>
      </c>
      <c r="CS110" s="201">
        <v>0</v>
      </c>
      <c r="CT110" s="201">
        <v>0</v>
      </c>
      <c r="CU110" s="201">
        <v>0</v>
      </c>
      <c r="CV110" s="201">
        <v>0</v>
      </c>
      <c r="CW110" s="201">
        <v>0</v>
      </c>
      <c r="CX110" s="201">
        <v>0</v>
      </c>
      <c r="CY110" s="201">
        <v>0</v>
      </c>
    </row>
    <row r="111" spans="1:103" s="201" customFormat="1" x14ac:dyDescent="0.2">
      <c r="A111" s="200" t="s">
        <v>636</v>
      </c>
      <c r="B111" s="201" t="s">
        <v>14</v>
      </c>
      <c r="C111" s="201">
        <v>54</v>
      </c>
      <c r="D111" s="201">
        <v>0</v>
      </c>
      <c r="E111" s="201">
        <v>12</v>
      </c>
      <c r="F111" s="201">
        <v>36</v>
      </c>
      <c r="G111" s="201">
        <v>62</v>
      </c>
      <c r="H111" s="201">
        <v>89</v>
      </c>
      <c r="I111" s="201">
        <v>118</v>
      </c>
      <c r="J111" s="201">
        <v>150</v>
      </c>
      <c r="K111" s="201">
        <v>176</v>
      </c>
      <c r="L111" s="201">
        <v>202</v>
      </c>
      <c r="M111" s="201">
        <v>229</v>
      </c>
      <c r="N111" s="201">
        <v>256</v>
      </c>
      <c r="O111" s="201">
        <v>282</v>
      </c>
      <c r="P111" s="201">
        <v>309</v>
      </c>
      <c r="Q111" s="201">
        <v>335</v>
      </c>
      <c r="R111" s="201">
        <v>362</v>
      </c>
      <c r="S111" s="201">
        <v>388</v>
      </c>
      <c r="T111" s="201">
        <v>414</v>
      </c>
      <c r="U111" s="201">
        <v>439</v>
      </c>
      <c r="V111" s="201">
        <v>463</v>
      </c>
      <c r="W111" s="201">
        <v>487</v>
      </c>
      <c r="X111" s="201">
        <v>511</v>
      </c>
      <c r="Y111" s="201">
        <v>533</v>
      </c>
      <c r="Z111" s="201">
        <v>555</v>
      </c>
      <c r="AA111" s="201">
        <v>575</v>
      </c>
      <c r="AB111" s="201">
        <v>595</v>
      </c>
      <c r="AC111" s="201">
        <v>614</v>
      </c>
      <c r="AD111" s="201">
        <v>633</v>
      </c>
      <c r="AE111" s="201">
        <v>651</v>
      </c>
      <c r="AF111" s="201">
        <v>668</v>
      </c>
      <c r="AG111" s="201">
        <v>684</v>
      </c>
      <c r="AH111" s="201">
        <v>700</v>
      </c>
      <c r="AI111" s="201">
        <v>716</v>
      </c>
      <c r="AJ111" s="201">
        <v>732</v>
      </c>
      <c r="AK111" s="201">
        <v>748</v>
      </c>
      <c r="AL111" s="201">
        <v>764</v>
      </c>
      <c r="AM111" s="201">
        <v>778</v>
      </c>
      <c r="AN111" s="201">
        <v>793</v>
      </c>
      <c r="AO111" s="201">
        <v>807</v>
      </c>
      <c r="AP111" s="201">
        <v>822</v>
      </c>
      <c r="AQ111" s="201">
        <v>836</v>
      </c>
      <c r="AR111" s="201">
        <v>852</v>
      </c>
      <c r="AS111" s="201">
        <v>872</v>
      </c>
      <c r="AT111" s="201">
        <v>897</v>
      </c>
      <c r="AU111" s="201">
        <v>936</v>
      </c>
      <c r="AV111" s="201">
        <v>1000</v>
      </c>
      <c r="AW111" s="201">
        <v>0</v>
      </c>
      <c r="AX111" s="201">
        <v>0</v>
      </c>
      <c r="AY111" s="201">
        <v>0</v>
      </c>
      <c r="AZ111" s="201">
        <v>0</v>
      </c>
      <c r="BA111" s="201">
        <v>0</v>
      </c>
      <c r="BB111" s="201">
        <v>0</v>
      </c>
      <c r="BC111" s="201">
        <v>0</v>
      </c>
      <c r="BD111" s="201">
        <v>0</v>
      </c>
      <c r="BE111" s="201">
        <v>0</v>
      </c>
      <c r="BF111" s="201">
        <v>0</v>
      </c>
      <c r="BG111" s="201">
        <v>0</v>
      </c>
      <c r="BH111" s="201">
        <v>0</v>
      </c>
      <c r="BI111" s="201">
        <v>0</v>
      </c>
      <c r="BJ111" s="201">
        <v>0</v>
      </c>
      <c r="BK111" s="201">
        <v>0</v>
      </c>
      <c r="BL111" s="201">
        <v>0</v>
      </c>
      <c r="BM111" s="201">
        <v>0</v>
      </c>
      <c r="BN111" s="201">
        <v>0</v>
      </c>
      <c r="BO111" s="201">
        <v>0</v>
      </c>
      <c r="BP111" s="201">
        <v>0</v>
      </c>
      <c r="BQ111" s="201">
        <v>0</v>
      </c>
      <c r="BR111" s="201">
        <v>0</v>
      </c>
      <c r="BS111" s="201">
        <v>0</v>
      </c>
      <c r="BT111" s="201">
        <v>0</v>
      </c>
      <c r="BU111" s="201">
        <v>0</v>
      </c>
      <c r="BV111" s="201">
        <v>0</v>
      </c>
      <c r="BW111" s="201">
        <v>0</v>
      </c>
      <c r="BX111" s="201">
        <v>0</v>
      </c>
      <c r="BY111" s="201">
        <v>0</v>
      </c>
      <c r="BZ111" s="201">
        <v>0</v>
      </c>
      <c r="CA111" s="201">
        <v>0</v>
      </c>
      <c r="CB111" s="201">
        <v>0</v>
      </c>
      <c r="CC111" s="201">
        <v>0</v>
      </c>
      <c r="CD111" s="201">
        <v>0</v>
      </c>
      <c r="CE111" s="201">
        <v>0</v>
      </c>
      <c r="CF111" s="201">
        <v>0</v>
      </c>
      <c r="CG111" s="201">
        <v>0</v>
      </c>
      <c r="CH111" s="201">
        <v>0</v>
      </c>
      <c r="CI111" s="201">
        <v>0</v>
      </c>
      <c r="CJ111" s="201">
        <v>0</v>
      </c>
      <c r="CK111" s="201">
        <v>0</v>
      </c>
      <c r="CL111" s="201">
        <v>0</v>
      </c>
      <c r="CM111" s="201">
        <v>0</v>
      </c>
      <c r="CN111" s="201">
        <v>0</v>
      </c>
      <c r="CO111" s="201">
        <v>0</v>
      </c>
      <c r="CP111" s="201">
        <v>0</v>
      </c>
      <c r="CQ111" s="201">
        <v>0</v>
      </c>
      <c r="CR111" s="201">
        <v>0</v>
      </c>
      <c r="CS111" s="201">
        <v>0</v>
      </c>
      <c r="CT111" s="201">
        <v>0</v>
      </c>
      <c r="CU111" s="201">
        <v>0</v>
      </c>
      <c r="CV111" s="201">
        <v>0</v>
      </c>
      <c r="CW111" s="201">
        <v>0</v>
      </c>
      <c r="CX111" s="201">
        <v>0</v>
      </c>
      <c r="CY111" s="201">
        <v>0</v>
      </c>
    </row>
    <row r="112" spans="1:103" s="201" customFormat="1" x14ac:dyDescent="0.2">
      <c r="A112" s="200" t="s">
        <v>636</v>
      </c>
      <c r="B112" s="201" t="s">
        <v>14</v>
      </c>
      <c r="C112" s="201">
        <v>55</v>
      </c>
      <c r="D112" s="201">
        <v>0</v>
      </c>
      <c r="E112" s="201">
        <v>13</v>
      </c>
      <c r="F112" s="201">
        <v>38</v>
      </c>
      <c r="G112" s="201">
        <v>65</v>
      </c>
      <c r="H112" s="201">
        <v>92</v>
      </c>
      <c r="I112" s="201">
        <v>123</v>
      </c>
      <c r="J112" s="201">
        <v>156</v>
      </c>
      <c r="K112" s="201">
        <v>183</v>
      </c>
      <c r="L112" s="201">
        <v>210</v>
      </c>
      <c r="M112" s="201">
        <v>237</v>
      </c>
      <c r="N112" s="201">
        <v>265</v>
      </c>
      <c r="O112" s="201">
        <v>292</v>
      </c>
      <c r="P112" s="201">
        <v>319</v>
      </c>
      <c r="Q112" s="201">
        <v>346</v>
      </c>
      <c r="R112" s="201">
        <v>373</v>
      </c>
      <c r="S112" s="201">
        <v>399</v>
      </c>
      <c r="T112" s="201">
        <v>425</v>
      </c>
      <c r="U112" s="201">
        <v>450</v>
      </c>
      <c r="V112" s="201">
        <v>475</v>
      </c>
      <c r="W112" s="201">
        <v>499</v>
      </c>
      <c r="X112" s="201">
        <v>522</v>
      </c>
      <c r="Y112" s="201">
        <v>544</v>
      </c>
      <c r="Z112" s="201">
        <v>565</v>
      </c>
      <c r="AA112" s="201">
        <v>585</v>
      </c>
      <c r="AB112" s="201">
        <v>605</v>
      </c>
      <c r="AC112" s="201">
        <v>624</v>
      </c>
      <c r="AD112" s="201">
        <v>642</v>
      </c>
      <c r="AE112" s="201">
        <v>659</v>
      </c>
      <c r="AF112" s="201">
        <v>676</v>
      </c>
      <c r="AG112" s="201">
        <v>693</v>
      </c>
      <c r="AH112" s="201">
        <v>709</v>
      </c>
      <c r="AI112" s="201">
        <v>726</v>
      </c>
      <c r="AJ112" s="201">
        <v>742</v>
      </c>
      <c r="AK112" s="201">
        <v>758</v>
      </c>
      <c r="AL112" s="201">
        <v>773</v>
      </c>
      <c r="AM112" s="201">
        <v>788</v>
      </c>
      <c r="AN112" s="201">
        <v>803</v>
      </c>
      <c r="AO112" s="201">
        <v>817</v>
      </c>
      <c r="AP112" s="201">
        <v>832</v>
      </c>
      <c r="AQ112" s="201">
        <v>849</v>
      </c>
      <c r="AR112" s="201">
        <v>868</v>
      </c>
      <c r="AS112" s="201">
        <v>895</v>
      </c>
      <c r="AT112" s="201">
        <v>934</v>
      </c>
      <c r="AU112" s="201">
        <v>1000</v>
      </c>
      <c r="AV112" s="201">
        <v>0</v>
      </c>
      <c r="AW112" s="201">
        <v>0</v>
      </c>
      <c r="AX112" s="201">
        <v>0</v>
      </c>
      <c r="AY112" s="201">
        <v>0</v>
      </c>
      <c r="AZ112" s="201">
        <v>0</v>
      </c>
      <c r="BA112" s="201">
        <v>0</v>
      </c>
      <c r="BB112" s="201">
        <v>0</v>
      </c>
      <c r="BC112" s="201">
        <v>0</v>
      </c>
      <c r="BD112" s="201">
        <v>0</v>
      </c>
      <c r="BE112" s="201">
        <v>0</v>
      </c>
      <c r="BF112" s="201">
        <v>0</v>
      </c>
      <c r="BG112" s="201">
        <v>0</v>
      </c>
      <c r="BH112" s="201">
        <v>0</v>
      </c>
      <c r="BI112" s="201">
        <v>0</v>
      </c>
      <c r="BJ112" s="201">
        <v>0</v>
      </c>
      <c r="BK112" s="201">
        <v>0</v>
      </c>
      <c r="BL112" s="201">
        <v>0</v>
      </c>
      <c r="BM112" s="201">
        <v>0</v>
      </c>
      <c r="BN112" s="201">
        <v>0</v>
      </c>
      <c r="BO112" s="201">
        <v>0</v>
      </c>
      <c r="BP112" s="201">
        <v>0</v>
      </c>
      <c r="BQ112" s="201">
        <v>0</v>
      </c>
      <c r="BR112" s="201">
        <v>0</v>
      </c>
      <c r="BS112" s="201">
        <v>0</v>
      </c>
      <c r="BT112" s="201">
        <v>0</v>
      </c>
      <c r="BU112" s="201">
        <v>0</v>
      </c>
      <c r="BV112" s="201">
        <v>0</v>
      </c>
      <c r="BW112" s="201">
        <v>0</v>
      </c>
      <c r="BX112" s="201">
        <v>0</v>
      </c>
      <c r="BY112" s="201">
        <v>0</v>
      </c>
      <c r="BZ112" s="201">
        <v>0</v>
      </c>
      <c r="CA112" s="201">
        <v>0</v>
      </c>
      <c r="CB112" s="201">
        <v>0</v>
      </c>
      <c r="CC112" s="201">
        <v>0</v>
      </c>
      <c r="CD112" s="201">
        <v>0</v>
      </c>
      <c r="CE112" s="201">
        <v>0</v>
      </c>
      <c r="CF112" s="201">
        <v>0</v>
      </c>
      <c r="CG112" s="201">
        <v>0</v>
      </c>
      <c r="CH112" s="201">
        <v>0</v>
      </c>
      <c r="CI112" s="201">
        <v>0</v>
      </c>
      <c r="CJ112" s="201">
        <v>0</v>
      </c>
      <c r="CK112" s="201">
        <v>0</v>
      </c>
      <c r="CL112" s="201">
        <v>0</v>
      </c>
      <c r="CM112" s="201">
        <v>0</v>
      </c>
      <c r="CN112" s="201">
        <v>0</v>
      </c>
      <c r="CO112" s="201">
        <v>0</v>
      </c>
      <c r="CP112" s="201">
        <v>0</v>
      </c>
      <c r="CQ112" s="201">
        <v>0</v>
      </c>
      <c r="CR112" s="201">
        <v>0</v>
      </c>
      <c r="CS112" s="201">
        <v>0</v>
      </c>
      <c r="CT112" s="201">
        <v>0</v>
      </c>
      <c r="CU112" s="201">
        <v>0</v>
      </c>
      <c r="CV112" s="201">
        <v>0</v>
      </c>
      <c r="CW112" s="201">
        <v>0</v>
      </c>
      <c r="CX112" s="201">
        <v>0</v>
      </c>
      <c r="CY112" s="201">
        <v>0</v>
      </c>
    </row>
    <row r="113" spans="1:103" s="201" customFormat="1" x14ac:dyDescent="0.2">
      <c r="A113" s="200" t="s">
        <v>636</v>
      </c>
      <c r="B113" s="201" t="s">
        <v>14</v>
      </c>
      <c r="C113" s="201">
        <v>56</v>
      </c>
      <c r="D113" s="201">
        <v>0</v>
      </c>
      <c r="E113" s="201">
        <v>13</v>
      </c>
      <c r="F113" s="201">
        <v>39</v>
      </c>
      <c r="G113" s="201">
        <v>68</v>
      </c>
      <c r="H113" s="201">
        <v>96</v>
      </c>
      <c r="I113" s="201">
        <v>127</v>
      </c>
      <c r="J113" s="201">
        <v>162</v>
      </c>
      <c r="K113" s="201">
        <v>190</v>
      </c>
      <c r="L113" s="201">
        <v>218</v>
      </c>
      <c r="M113" s="201">
        <v>246</v>
      </c>
      <c r="N113" s="201">
        <v>274</v>
      </c>
      <c r="O113" s="201">
        <v>302</v>
      </c>
      <c r="P113" s="201">
        <v>329</v>
      </c>
      <c r="Q113" s="201">
        <v>357</v>
      </c>
      <c r="R113" s="201">
        <v>384</v>
      </c>
      <c r="S113" s="201">
        <v>410</v>
      </c>
      <c r="T113" s="201">
        <v>436</v>
      </c>
      <c r="U113" s="201">
        <v>461</v>
      </c>
      <c r="V113" s="201">
        <v>486</v>
      </c>
      <c r="W113" s="201">
        <v>509</v>
      </c>
      <c r="X113" s="201">
        <v>532</v>
      </c>
      <c r="Y113" s="201">
        <v>554</v>
      </c>
      <c r="Z113" s="201">
        <v>575</v>
      </c>
      <c r="AA113" s="201">
        <v>595</v>
      </c>
      <c r="AB113" s="201">
        <v>614</v>
      </c>
      <c r="AC113" s="201">
        <v>633</v>
      </c>
      <c r="AD113" s="201">
        <v>651</v>
      </c>
      <c r="AE113" s="201">
        <v>668</v>
      </c>
      <c r="AF113" s="201">
        <v>685</v>
      </c>
      <c r="AG113" s="201">
        <v>702</v>
      </c>
      <c r="AH113" s="201">
        <v>719</v>
      </c>
      <c r="AI113" s="201">
        <v>735</v>
      </c>
      <c r="AJ113" s="201">
        <v>752</v>
      </c>
      <c r="AK113" s="201">
        <v>767</v>
      </c>
      <c r="AL113" s="201">
        <v>782</v>
      </c>
      <c r="AM113" s="201">
        <v>797</v>
      </c>
      <c r="AN113" s="201">
        <v>812</v>
      </c>
      <c r="AO113" s="201">
        <v>828</v>
      </c>
      <c r="AP113" s="201">
        <v>845</v>
      </c>
      <c r="AQ113" s="201">
        <v>865</v>
      </c>
      <c r="AR113" s="201">
        <v>892</v>
      </c>
      <c r="AS113" s="201">
        <v>932</v>
      </c>
      <c r="AT113" s="201">
        <v>1000</v>
      </c>
      <c r="AU113" s="201">
        <v>0</v>
      </c>
      <c r="AV113" s="201">
        <v>0</v>
      </c>
      <c r="AW113" s="201">
        <v>0</v>
      </c>
      <c r="AX113" s="201">
        <v>0</v>
      </c>
      <c r="AY113" s="201">
        <v>0</v>
      </c>
      <c r="AZ113" s="201">
        <v>0</v>
      </c>
      <c r="BA113" s="201">
        <v>0</v>
      </c>
      <c r="BB113" s="201">
        <v>0</v>
      </c>
      <c r="BC113" s="201">
        <v>0</v>
      </c>
      <c r="BD113" s="201">
        <v>0</v>
      </c>
      <c r="BE113" s="201">
        <v>0</v>
      </c>
      <c r="BF113" s="201">
        <v>0</v>
      </c>
      <c r="BG113" s="201">
        <v>0</v>
      </c>
      <c r="BH113" s="201">
        <v>0</v>
      </c>
      <c r="BI113" s="201">
        <v>0</v>
      </c>
      <c r="BJ113" s="201">
        <v>0</v>
      </c>
      <c r="BK113" s="201">
        <v>0</v>
      </c>
      <c r="BL113" s="201">
        <v>0</v>
      </c>
      <c r="BM113" s="201">
        <v>0</v>
      </c>
      <c r="BN113" s="201">
        <v>0</v>
      </c>
      <c r="BO113" s="201">
        <v>0</v>
      </c>
      <c r="BP113" s="201">
        <v>0</v>
      </c>
      <c r="BQ113" s="201">
        <v>0</v>
      </c>
      <c r="BR113" s="201">
        <v>0</v>
      </c>
      <c r="BS113" s="201">
        <v>0</v>
      </c>
      <c r="BT113" s="201">
        <v>0</v>
      </c>
      <c r="BU113" s="201">
        <v>0</v>
      </c>
      <c r="BV113" s="201">
        <v>0</v>
      </c>
      <c r="BW113" s="201">
        <v>0</v>
      </c>
      <c r="BX113" s="201">
        <v>0</v>
      </c>
      <c r="BY113" s="201">
        <v>0</v>
      </c>
      <c r="BZ113" s="201">
        <v>0</v>
      </c>
      <c r="CA113" s="201">
        <v>0</v>
      </c>
      <c r="CB113" s="201">
        <v>0</v>
      </c>
      <c r="CC113" s="201">
        <v>0</v>
      </c>
      <c r="CD113" s="201">
        <v>0</v>
      </c>
      <c r="CE113" s="201">
        <v>0</v>
      </c>
      <c r="CF113" s="201">
        <v>0</v>
      </c>
      <c r="CG113" s="201">
        <v>0</v>
      </c>
      <c r="CH113" s="201">
        <v>0</v>
      </c>
      <c r="CI113" s="201">
        <v>0</v>
      </c>
      <c r="CJ113" s="201">
        <v>0</v>
      </c>
      <c r="CK113" s="201">
        <v>0</v>
      </c>
      <c r="CL113" s="201">
        <v>0</v>
      </c>
      <c r="CM113" s="201">
        <v>0</v>
      </c>
      <c r="CN113" s="201">
        <v>0</v>
      </c>
      <c r="CO113" s="201">
        <v>0</v>
      </c>
      <c r="CP113" s="201">
        <v>0</v>
      </c>
      <c r="CQ113" s="201">
        <v>0</v>
      </c>
      <c r="CR113" s="201">
        <v>0</v>
      </c>
      <c r="CS113" s="201">
        <v>0</v>
      </c>
      <c r="CT113" s="201">
        <v>0</v>
      </c>
      <c r="CU113" s="201">
        <v>0</v>
      </c>
      <c r="CV113" s="201">
        <v>0</v>
      </c>
      <c r="CW113" s="201">
        <v>0</v>
      </c>
      <c r="CX113" s="201">
        <v>0</v>
      </c>
      <c r="CY113" s="201">
        <v>0</v>
      </c>
    </row>
    <row r="114" spans="1:103" s="201" customFormat="1" x14ac:dyDescent="0.2">
      <c r="A114" s="200" t="s">
        <v>636</v>
      </c>
      <c r="B114" s="201" t="s">
        <v>14</v>
      </c>
      <c r="C114" s="201">
        <v>57</v>
      </c>
      <c r="D114" s="201">
        <v>0</v>
      </c>
      <c r="E114" s="201">
        <v>14</v>
      </c>
      <c r="F114" s="201">
        <v>41</v>
      </c>
      <c r="G114" s="201">
        <v>70</v>
      </c>
      <c r="H114" s="201">
        <v>100</v>
      </c>
      <c r="I114" s="201">
        <v>132</v>
      </c>
      <c r="J114" s="201">
        <v>168</v>
      </c>
      <c r="K114" s="201">
        <v>197</v>
      </c>
      <c r="L114" s="201">
        <v>225</v>
      </c>
      <c r="M114" s="201">
        <v>254</v>
      </c>
      <c r="N114" s="201">
        <v>283</v>
      </c>
      <c r="O114" s="201">
        <v>311</v>
      </c>
      <c r="P114" s="201">
        <v>339</v>
      </c>
      <c r="Q114" s="201">
        <v>367</v>
      </c>
      <c r="R114" s="201">
        <v>394</v>
      </c>
      <c r="S114" s="201">
        <v>421</v>
      </c>
      <c r="T114" s="201">
        <v>447</v>
      </c>
      <c r="U114" s="201">
        <v>472</v>
      </c>
      <c r="V114" s="201">
        <v>496</v>
      </c>
      <c r="W114" s="201">
        <v>520</v>
      </c>
      <c r="X114" s="201">
        <v>542</v>
      </c>
      <c r="Y114" s="201">
        <v>563</v>
      </c>
      <c r="Z114" s="201">
        <v>584</v>
      </c>
      <c r="AA114" s="201">
        <v>604</v>
      </c>
      <c r="AB114" s="201">
        <v>623</v>
      </c>
      <c r="AC114" s="201">
        <v>641</v>
      </c>
      <c r="AD114" s="201">
        <v>659</v>
      </c>
      <c r="AE114" s="201">
        <v>677</v>
      </c>
      <c r="AF114" s="201">
        <v>694</v>
      </c>
      <c r="AG114" s="201">
        <v>711</v>
      </c>
      <c r="AH114" s="201">
        <v>728</v>
      </c>
      <c r="AI114" s="201">
        <v>745</v>
      </c>
      <c r="AJ114" s="201">
        <v>761</v>
      </c>
      <c r="AK114" s="201">
        <v>777</v>
      </c>
      <c r="AL114" s="201">
        <v>792</v>
      </c>
      <c r="AM114" s="201">
        <v>807</v>
      </c>
      <c r="AN114" s="201">
        <v>823</v>
      </c>
      <c r="AO114" s="201">
        <v>841</v>
      </c>
      <c r="AP114" s="201">
        <v>861</v>
      </c>
      <c r="AQ114" s="201">
        <v>889</v>
      </c>
      <c r="AR114" s="201">
        <v>931</v>
      </c>
      <c r="AS114" s="201">
        <v>1000</v>
      </c>
      <c r="AT114" s="201">
        <v>0</v>
      </c>
      <c r="AU114" s="201">
        <v>0</v>
      </c>
      <c r="AV114" s="201">
        <v>0</v>
      </c>
      <c r="AW114" s="201">
        <v>0</v>
      </c>
      <c r="AX114" s="201">
        <v>0</v>
      </c>
      <c r="AY114" s="201">
        <v>0</v>
      </c>
      <c r="AZ114" s="201">
        <v>0</v>
      </c>
      <c r="BA114" s="201">
        <v>0</v>
      </c>
      <c r="BB114" s="201">
        <v>0</v>
      </c>
      <c r="BC114" s="201">
        <v>0</v>
      </c>
      <c r="BD114" s="201">
        <v>0</v>
      </c>
      <c r="BE114" s="201">
        <v>0</v>
      </c>
      <c r="BF114" s="201">
        <v>0</v>
      </c>
      <c r="BG114" s="201">
        <v>0</v>
      </c>
      <c r="BH114" s="201">
        <v>0</v>
      </c>
      <c r="BI114" s="201">
        <v>0</v>
      </c>
      <c r="BJ114" s="201">
        <v>0</v>
      </c>
      <c r="BK114" s="201">
        <v>0</v>
      </c>
      <c r="BL114" s="201">
        <v>0</v>
      </c>
      <c r="BM114" s="201">
        <v>0</v>
      </c>
      <c r="BN114" s="201">
        <v>0</v>
      </c>
      <c r="BO114" s="201">
        <v>0</v>
      </c>
      <c r="BP114" s="201">
        <v>0</v>
      </c>
      <c r="BQ114" s="201">
        <v>0</v>
      </c>
      <c r="BR114" s="201">
        <v>0</v>
      </c>
      <c r="BS114" s="201">
        <v>0</v>
      </c>
      <c r="BT114" s="201">
        <v>0</v>
      </c>
      <c r="BU114" s="201">
        <v>0</v>
      </c>
      <c r="BV114" s="201">
        <v>0</v>
      </c>
      <c r="BW114" s="201">
        <v>0</v>
      </c>
      <c r="BX114" s="201">
        <v>0</v>
      </c>
      <c r="BY114" s="201">
        <v>0</v>
      </c>
      <c r="BZ114" s="201">
        <v>0</v>
      </c>
      <c r="CA114" s="201">
        <v>0</v>
      </c>
      <c r="CB114" s="201">
        <v>0</v>
      </c>
      <c r="CC114" s="201">
        <v>0</v>
      </c>
      <c r="CD114" s="201">
        <v>0</v>
      </c>
      <c r="CE114" s="201">
        <v>0</v>
      </c>
      <c r="CF114" s="201">
        <v>0</v>
      </c>
      <c r="CG114" s="201">
        <v>0</v>
      </c>
      <c r="CH114" s="201">
        <v>0</v>
      </c>
      <c r="CI114" s="201">
        <v>0</v>
      </c>
      <c r="CJ114" s="201">
        <v>0</v>
      </c>
      <c r="CK114" s="201">
        <v>0</v>
      </c>
      <c r="CL114" s="201">
        <v>0</v>
      </c>
      <c r="CM114" s="201">
        <v>0</v>
      </c>
      <c r="CN114" s="201">
        <v>0</v>
      </c>
      <c r="CO114" s="201">
        <v>0</v>
      </c>
      <c r="CP114" s="201">
        <v>0</v>
      </c>
      <c r="CQ114" s="201">
        <v>0</v>
      </c>
      <c r="CR114" s="201">
        <v>0</v>
      </c>
      <c r="CS114" s="201">
        <v>0</v>
      </c>
      <c r="CT114" s="201">
        <v>0</v>
      </c>
      <c r="CU114" s="201">
        <v>0</v>
      </c>
      <c r="CV114" s="201">
        <v>0</v>
      </c>
      <c r="CW114" s="201">
        <v>0</v>
      </c>
      <c r="CX114" s="201">
        <v>0</v>
      </c>
      <c r="CY114" s="201">
        <v>0</v>
      </c>
    </row>
    <row r="115" spans="1:103" s="201" customFormat="1" x14ac:dyDescent="0.2">
      <c r="A115" s="200" t="s">
        <v>636</v>
      </c>
      <c r="B115" s="201" t="s">
        <v>14</v>
      </c>
      <c r="C115" s="201">
        <v>58</v>
      </c>
      <c r="D115" s="201">
        <v>0</v>
      </c>
      <c r="E115" s="201">
        <v>14</v>
      </c>
      <c r="F115" s="201">
        <v>43</v>
      </c>
      <c r="G115" s="201">
        <v>73</v>
      </c>
      <c r="H115" s="201">
        <v>104</v>
      </c>
      <c r="I115" s="201">
        <v>137</v>
      </c>
      <c r="J115" s="201">
        <v>174</v>
      </c>
      <c r="K115" s="201">
        <v>204</v>
      </c>
      <c r="L115" s="201">
        <v>233</v>
      </c>
      <c r="M115" s="201">
        <v>263</v>
      </c>
      <c r="N115" s="201">
        <v>292</v>
      </c>
      <c r="O115" s="201">
        <v>321</v>
      </c>
      <c r="P115" s="201">
        <v>349</v>
      </c>
      <c r="Q115" s="201">
        <v>377</v>
      </c>
      <c r="R115" s="201">
        <v>405</v>
      </c>
      <c r="S115" s="201">
        <v>431</v>
      </c>
      <c r="T115" s="201">
        <v>457</v>
      </c>
      <c r="U115" s="201">
        <v>482</v>
      </c>
      <c r="V115" s="201">
        <v>506</v>
      </c>
      <c r="W115" s="201">
        <v>529</v>
      </c>
      <c r="X115" s="201">
        <v>551</v>
      </c>
      <c r="Y115" s="201">
        <v>572</v>
      </c>
      <c r="Z115" s="201">
        <v>593</v>
      </c>
      <c r="AA115" s="201">
        <v>612</v>
      </c>
      <c r="AB115" s="201">
        <v>631</v>
      </c>
      <c r="AC115" s="201">
        <v>650</v>
      </c>
      <c r="AD115" s="201">
        <v>668</v>
      </c>
      <c r="AE115" s="201">
        <v>685</v>
      </c>
      <c r="AF115" s="201">
        <v>703</v>
      </c>
      <c r="AG115" s="201">
        <v>721</v>
      </c>
      <c r="AH115" s="201">
        <v>738</v>
      </c>
      <c r="AI115" s="201">
        <v>754</v>
      </c>
      <c r="AJ115" s="201">
        <v>770</v>
      </c>
      <c r="AK115" s="201">
        <v>786</v>
      </c>
      <c r="AL115" s="201">
        <v>802</v>
      </c>
      <c r="AM115" s="201">
        <v>818</v>
      </c>
      <c r="AN115" s="201">
        <v>836</v>
      </c>
      <c r="AO115" s="201">
        <v>858</v>
      </c>
      <c r="AP115" s="201">
        <v>886</v>
      </c>
      <c r="AQ115" s="201">
        <v>929</v>
      </c>
      <c r="AR115" s="201">
        <v>1000</v>
      </c>
      <c r="AS115" s="201">
        <v>0</v>
      </c>
      <c r="AT115" s="201">
        <v>0</v>
      </c>
      <c r="AU115" s="201">
        <v>0</v>
      </c>
      <c r="AV115" s="201">
        <v>0</v>
      </c>
      <c r="AW115" s="201">
        <v>0</v>
      </c>
      <c r="AX115" s="201">
        <v>0</v>
      </c>
      <c r="AY115" s="201">
        <v>0</v>
      </c>
      <c r="AZ115" s="201">
        <v>0</v>
      </c>
      <c r="BA115" s="201">
        <v>0</v>
      </c>
      <c r="BB115" s="201">
        <v>0</v>
      </c>
      <c r="BC115" s="201">
        <v>0</v>
      </c>
      <c r="BD115" s="201">
        <v>0</v>
      </c>
      <c r="BE115" s="201">
        <v>0</v>
      </c>
      <c r="BF115" s="201">
        <v>0</v>
      </c>
      <c r="BG115" s="201">
        <v>0</v>
      </c>
      <c r="BH115" s="201">
        <v>0</v>
      </c>
      <c r="BI115" s="201">
        <v>0</v>
      </c>
      <c r="BJ115" s="201">
        <v>0</v>
      </c>
      <c r="BK115" s="201">
        <v>0</v>
      </c>
      <c r="BL115" s="201">
        <v>0</v>
      </c>
      <c r="BM115" s="201">
        <v>0</v>
      </c>
      <c r="BN115" s="201">
        <v>0</v>
      </c>
      <c r="BO115" s="201">
        <v>0</v>
      </c>
      <c r="BP115" s="201">
        <v>0</v>
      </c>
      <c r="BQ115" s="201">
        <v>0</v>
      </c>
      <c r="BR115" s="201">
        <v>0</v>
      </c>
      <c r="BS115" s="201">
        <v>0</v>
      </c>
      <c r="BT115" s="201">
        <v>0</v>
      </c>
      <c r="BU115" s="201">
        <v>0</v>
      </c>
      <c r="BV115" s="201">
        <v>0</v>
      </c>
      <c r="BW115" s="201">
        <v>0</v>
      </c>
      <c r="BX115" s="201">
        <v>0</v>
      </c>
      <c r="BY115" s="201">
        <v>0</v>
      </c>
      <c r="BZ115" s="201">
        <v>0</v>
      </c>
      <c r="CA115" s="201">
        <v>0</v>
      </c>
      <c r="CB115" s="201">
        <v>0</v>
      </c>
      <c r="CC115" s="201">
        <v>0</v>
      </c>
      <c r="CD115" s="201">
        <v>0</v>
      </c>
      <c r="CE115" s="201">
        <v>0</v>
      </c>
      <c r="CF115" s="201">
        <v>0</v>
      </c>
      <c r="CG115" s="201">
        <v>0</v>
      </c>
      <c r="CH115" s="201">
        <v>0</v>
      </c>
      <c r="CI115" s="201">
        <v>0</v>
      </c>
      <c r="CJ115" s="201">
        <v>0</v>
      </c>
      <c r="CK115" s="201">
        <v>0</v>
      </c>
      <c r="CL115" s="201">
        <v>0</v>
      </c>
      <c r="CM115" s="201">
        <v>0</v>
      </c>
      <c r="CN115" s="201">
        <v>0</v>
      </c>
      <c r="CO115" s="201">
        <v>0</v>
      </c>
      <c r="CP115" s="201">
        <v>0</v>
      </c>
      <c r="CQ115" s="201">
        <v>0</v>
      </c>
      <c r="CR115" s="201">
        <v>0</v>
      </c>
      <c r="CS115" s="201">
        <v>0</v>
      </c>
      <c r="CT115" s="201">
        <v>0</v>
      </c>
      <c r="CU115" s="201">
        <v>0</v>
      </c>
      <c r="CV115" s="201">
        <v>0</v>
      </c>
      <c r="CW115" s="201">
        <v>0</v>
      </c>
      <c r="CX115" s="201">
        <v>0</v>
      </c>
      <c r="CY115" s="201">
        <v>0</v>
      </c>
    </row>
    <row r="116" spans="1:103" s="201" customFormat="1" x14ac:dyDescent="0.2">
      <c r="A116" s="200" t="s">
        <v>636</v>
      </c>
      <c r="B116" s="201" t="s">
        <v>14</v>
      </c>
      <c r="C116" s="201">
        <v>59</v>
      </c>
      <c r="D116" s="201">
        <v>0</v>
      </c>
      <c r="E116" s="201">
        <v>15</v>
      </c>
      <c r="F116" s="201">
        <v>45</v>
      </c>
      <c r="G116" s="201">
        <v>76</v>
      </c>
      <c r="H116" s="201">
        <v>108</v>
      </c>
      <c r="I116" s="201">
        <v>143</v>
      </c>
      <c r="J116" s="201">
        <v>180</v>
      </c>
      <c r="K116" s="201">
        <v>211</v>
      </c>
      <c r="L116" s="201">
        <v>241</v>
      </c>
      <c r="M116" s="201">
        <v>271</v>
      </c>
      <c r="N116" s="201">
        <v>301</v>
      </c>
      <c r="O116" s="201">
        <v>330</v>
      </c>
      <c r="P116" s="201">
        <v>359</v>
      </c>
      <c r="Q116" s="201">
        <v>387</v>
      </c>
      <c r="R116" s="201">
        <v>415</v>
      </c>
      <c r="S116" s="201">
        <v>441</v>
      </c>
      <c r="T116" s="201">
        <v>467</v>
      </c>
      <c r="U116" s="201">
        <v>492</v>
      </c>
      <c r="V116" s="201">
        <v>515</v>
      </c>
      <c r="W116" s="201">
        <v>538</v>
      </c>
      <c r="X116" s="201">
        <v>560</v>
      </c>
      <c r="Y116" s="201">
        <v>581</v>
      </c>
      <c r="Z116" s="201">
        <v>601</v>
      </c>
      <c r="AA116" s="201">
        <v>621</v>
      </c>
      <c r="AB116" s="201">
        <v>639</v>
      </c>
      <c r="AC116" s="201">
        <v>658</v>
      </c>
      <c r="AD116" s="201">
        <v>676</v>
      </c>
      <c r="AE116" s="201">
        <v>694</v>
      </c>
      <c r="AF116" s="201">
        <v>712</v>
      </c>
      <c r="AG116" s="201">
        <v>730</v>
      </c>
      <c r="AH116" s="201">
        <v>747</v>
      </c>
      <c r="AI116" s="201">
        <v>764</v>
      </c>
      <c r="AJ116" s="201">
        <v>780</v>
      </c>
      <c r="AK116" s="201">
        <v>796</v>
      </c>
      <c r="AL116" s="201">
        <v>813</v>
      </c>
      <c r="AM116" s="201">
        <v>831</v>
      </c>
      <c r="AN116" s="201">
        <v>853</v>
      </c>
      <c r="AO116" s="201">
        <v>883</v>
      </c>
      <c r="AP116" s="201">
        <v>927</v>
      </c>
      <c r="AQ116" s="201">
        <v>1000</v>
      </c>
      <c r="AR116" s="201">
        <v>0</v>
      </c>
      <c r="AS116" s="201">
        <v>0</v>
      </c>
      <c r="AT116" s="201">
        <v>0</v>
      </c>
      <c r="AU116" s="201">
        <v>0</v>
      </c>
      <c r="AV116" s="201">
        <v>0</v>
      </c>
      <c r="AW116" s="201">
        <v>0</v>
      </c>
      <c r="AX116" s="201">
        <v>0</v>
      </c>
      <c r="AY116" s="201">
        <v>0</v>
      </c>
      <c r="AZ116" s="201">
        <v>0</v>
      </c>
      <c r="BA116" s="201">
        <v>0</v>
      </c>
      <c r="BB116" s="201">
        <v>0</v>
      </c>
      <c r="BC116" s="201">
        <v>0</v>
      </c>
      <c r="BD116" s="201">
        <v>0</v>
      </c>
      <c r="BE116" s="201">
        <v>0</v>
      </c>
      <c r="BF116" s="201">
        <v>0</v>
      </c>
      <c r="BG116" s="201">
        <v>0</v>
      </c>
      <c r="BH116" s="201">
        <v>0</v>
      </c>
      <c r="BI116" s="201">
        <v>0</v>
      </c>
      <c r="BJ116" s="201">
        <v>0</v>
      </c>
      <c r="BK116" s="201">
        <v>0</v>
      </c>
      <c r="BL116" s="201">
        <v>0</v>
      </c>
      <c r="BM116" s="201">
        <v>0</v>
      </c>
      <c r="BN116" s="201">
        <v>0</v>
      </c>
      <c r="BO116" s="201">
        <v>0</v>
      </c>
      <c r="BP116" s="201">
        <v>0</v>
      </c>
      <c r="BQ116" s="201">
        <v>0</v>
      </c>
      <c r="BR116" s="201">
        <v>0</v>
      </c>
      <c r="BS116" s="201">
        <v>0</v>
      </c>
      <c r="BT116" s="201">
        <v>0</v>
      </c>
      <c r="BU116" s="201">
        <v>0</v>
      </c>
      <c r="BV116" s="201">
        <v>0</v>
      </c>
      <c r="BW116" s="201">
        <v>0</v>
      </c>
      <c r="BX116" s="201">
        <v>0</v>
      </c>
      <c r="BY116" s="201">
        <v>0</v>
      </c>
      <c r="BZ116" s="201">
        <v>0</v>
      </c>
      <c r="CA116" s="201">
        <v>0</v>
      </c>
      <c r="CB116" s="201">
        <v>0</v>
      </c>
      <c r="CC116" s="201">
        <v>0</v>
      </c>
      <c r="CD116" s="201">
        <v>0</v>
      </c>
      <c r="CE116" s="201">
        <v>0</v>
      </c>
      <c r="CF116" s="201">
        <v>0</v>
      </c>
      <c r="CG116" s="201">
        <v>0</v>
      </c>
      <c r="CH116" s="201">
        <v>0</v>
      </c>
      <c r="CI116" s="201">
        <v>0</v>
      </c>
      <c r="CJ116" s="201">
        <v>0</v>
      </c>
      <c r="CK116" s="201">
        <v>0</v>
      </c>
      <c r="CL116" s="201">
        <v>0</v>
      </c>
      <c r="CM116" s="201">
        <v>0</v>
      </c>
      <c r="CN116" s="201">
        <v>0</v>
      </c>
      <c r="CO116" s="201">
        <v>0</v>
      </c>
      <c r="CP116" s="201">
        <v>0</v>
      </c>
      <c r="CQ116" s="201">
        <v>0</v>
      </c>
      <c r="CR116" s="201">
        <v>0</v>
      </c>
      <c r="CS116" s="201">
        <v>0</v>
      </c>
      <c r="CT116" s="201">
        <v>0</v>
      </c>
      <c r="CU116" s="201">
        <v>0</v>
      </c>
      <c r="CV116" s="201">
        <v>0</v>
      </c>
      <c r="CW116" s="201">
        <v>0</v>
      </c>
      <c r="CX116" s="201">
        <v>0</v>
      </c>
      <c r="CY116" s="201">
        <v>0</v>
      </c>
    </row>
    <row r="117" spans="1:103" s="201" customFormat="1" x14ac:dyDescent="0.2">
      <c r="A117" s="200" t="s">
        <v>636</v>
      </c>
      <c r="B117" s="201" t="s">
        <v>14</v>
      </c>
      <c r="C117" s="201">
        <v>60</v>
      </c>
      <c r="D117" s="201">
        <v>0</v>
      </c>
      <c r="E117" s="201">
        <v>15</v>
      </c>
      <c r="F117" s="201">
        <v>46</v>
      </c>
      <c r="G117" s="201">
        <v>79</v>
      </c>
      <c r="H117" s="201">
        <v>112</v>
      </c>
      <c r="I117" s="201">
        <v>148</v>
      </c>
      <c r="J117" s="201">
        <v>187</v>
      </c>
      <c r="K117" s="201">
        <v>218</v>
      </c>
      <c r="L117" s="201">
        <v>249</v>
      </c>
      <c r="M117" s="201">
        <v>280</v>
      </c>
      <c r="N117" s="201">
        <v>310</v>
      </c>
      <c r="O117" s="201">
        <v>340</v>
      </c>
      <c r="P117" s="201">
        <v>369</v>
      </c>
      <c r="Q117" s="201">
        <v>397</v>
      </c>
      <c r="R117" s="201">
        <v>424</v>
      </c>
      <c r="S117" s="201">
        <v>451</v>
      </c>
      <c r="T117" s="201">
        <v>476</v>
      </c>
      <c r="U117" s="201">
        <v>501</v>
      </c>
      <c r="V117" s="201">
        <v>524</v>
      </c>
      <c r="W117" s="201">
        <v>546</v>
      </c>
      <c r="X117" s="201">
        <v>568</v>
      </c>
      <c r="Y117" s="201">
        <v>589</v>
      </c>
      <c r="Z117" s="201">
        <v>609</v>
      </c>
      <c r="AA117" s="201">
        <v>628</v>
      </c>
      <c r="AB117" s="201">
        <v>648</v>
      </c>
      <c r="AC117" s="201">
        <v>666</v>
      </c>
      <c r="AD117" s="201">
        <v>685</v>
      </c>
      <c r="AE117" s="201">
        <v>704</v>
      </c>
      <c r="AF117" s="201">
        <v>722</v>
      </c>
      <c r="AG117" s="201">
        <v>739</v>
      </c>
      <c r="AH117" s="201">
        <v>756</v>
      </c>
      <c r="AI117" s="201">
        <v>773</v>
      </c>
      <c r="AJ117" s="201">
        <v>790</v>
      </c>
      <c r="AK117" s="201">
        <v>807</v>
      </c>
      <c r="AL117" s="201">
        <v>826</v>
      </c>
      <c r="AM117" s="201">
        <v>849</v>
      </c>
      <c r="AN117" s="201">
        <v>879</v>
      </c>
      <c r="AO117" s="201">
        <v>924</v>
      </c>
      <c r="AP117" s="201">
        <v>1000</v>
      </c>
      <c r="AQ117" s="201">
        <v>0</v>
      </c>
      <c r="AR117" s="201">
        <v>0</v>
      </c>
      <c r="AS117" s="201">
        <v>0</v>
      </c>
      <c r="AT117" s="201">
        <v>0</v>
      </c>
      <c r="AU117" s="201">
        <v>0</v>
      </c>
      <c r="AV117" s="201">
        <v>0</v>
      </c>
      <c r="AW117" s="201">
        <v>0</v>
      </c>
      <c r="AX117" s="201">
        <v>0</v>
      </c>
      <c r="AY117" s="201">
        <v>0</v>
      </c>
      <c r="AZ117" s="201">
        <v>0</v>
      </c>
      <c r="BA117" s="201">
        <v>0</v>
      </c>
      <c r="BB117" s="201">
        <v>0</v>
      </c>
      <c r="BC117" s="201">
        <v>0</v>
      </c>
      <c r="BD117" s="201">
        <v>0</v>
      </c>
      <c r="BE117" s="201">
        <v>0</v>
      </c>
      <c r="BF117" s="201">
        <v>0</v>
      </c>
      <c r="BG117" s="201">
        <v>0</v>
      </c>
      <c r="BH117" s="201">
        <v>0</v>
      </c>
      <c r="BI117" s="201">
        <v>0</v>
      </c>
      <c r="BJ117" s="201">
        <v>0</v>
      </c>
      <c r="BK117" s="201">
        <v>0</v>
      </c>
      <c r="BL117" s="201">
        <v>0</v>
      </c>
      <c r="BM117" s="201">
        <v>0</v>
      </c>
      <c r="BN117" s="201">
        <v>0</v>
      </c>
      <c r="BO117" s="201">
        <v>0</v>
      </c>
      <c r="BP117" s="201">
        <v>0</v>
      </c>
      <c r="BQ117" s="201">
        <v>0</v>
      </c>
      <c r="BR117" s="201">
        <v>0</v>
      </c>
      <c r="BS117" s="201">
        <v>0</v>
      </c>
      <c r="BT117" s="201">
        <v>0</v>
      </c>
      <c r="BU117" s="201">
        <v>0</v>
      </c>
      <c r="BV117" s="201">
        <v>0</v>
      </c>
      <c r="BW117" s="201">
        <v>0</v>
      </c>
      <c r="BX117" s="201">
        <v>0</v>
      </c>
      <c r="BY117" s="201">
        <v>0</v>
      </c>
      <c r="BZ117" s="201">
        <v>0</v>
      </c>
      <c r="CA117" s="201">
        <v>0</v>
      </c>
      <c r="CB117" s="201">
        <v>0</v>
      </c>
      <c r="CC117" s="201">
        <v>0</v>
      </c>
      <c r="CD117" s="201">
        <v>0</v>
      </c>
      <c r="CE117" s="201">
        <v>0</v>
      </c>
      <c r="CF117" s="201">
        <v>0</v>
      </c>
      <c r="CG117" s="201">
        <v>0</v>
      </c>
      <c r="CH117" s="201">
        <v>0</v>
      </c>
      <c r="CI117" s="201">
        <v>0</v>
      </c>
      <c r="CJ117" s="201">
        <v>0</v>
      </c>
      <c r="CK117" s="201">
        <v>0</v>
      </c>
      <c r="CL117" s="201">
        <v>0</v>
      </c>
      <c r="CM117" s="201">
        <v>0</v>
      </c>
      <c r="CN117" s="201">
        <v>0</v>
      </c>
      <c r="CO117" s="201">
        <v>0</v>
      </c>
      <c r="CP117" s="201">
        <v>0</v>
      </c>
      <c r="CQ117" s="201">
        <v>0</v>
      </c>
      <c r="CR117" s="201">
        <v>0</v>
      </c>
      <c r="CS117" s="201">
        <v>0</v>
      </c>
      <c r="CT117" s="201">
        <v>0</v>
      </c>
      <c r="CU117" s="201">
        <v>0</v>
      </c>
      <c r="CV117" s="201">
        <v>0</v>
      </c>
      <c r="CW117" s="201">
        <v>0</v>
      </c>
      <c r="CX117" s="201">
        <v>0</v>
      </c>
      <c r="CY117" s="201">
        <v>0</v>
      </c>
    </row>
    <row r="118" spans="1:103" s="201" customFormat="1" x14ac:dyDescent="0.2">
      <c r="A118" s="200" t="s">
        <v>636</v>
      </c>
      <c r="B118" s="201" t="s">
        <v>14</v>
      </c>
      <c r="C118" s="201">
        <v>61</v>
      </c>
      <c r="D118" s="201">
        <v>0</v>
      </c>
      <c r="E118" s="201">
        <v>16</v>
      </c>
      <c r="F118" s="201">
        <v>48</v>
      </c>
      <c r="G118" s="201">
        <v>82</v>
      </c>
      <c r="H118" s="201">
        <v>116</v>
      </c>
      <c r="I118" s="201">
        <v>153</v>
      </c>
      <c r="J118" s="201">
        <v>193</v>
      </c>
      <c r="K118" s="201">
        <v>225</v>
      </c>
      <c r="L118" s="201">
        <v>257</v>
      </c>
      <c r="M118" s="201">
        <v>288</v>
      </c>
      <c r="N118" s="201">
        <v>319</v>
      </c>
      <c r="O118" s="201">
        <v>349</v>
      </c>
      <c r="P118" s="201">
        <v>378</v>
      </c>
      <c r="Q118" s="201">
        <v>406</v>
      </c>
      <c r="R118" s="201">
        <v>433</v>
      </c>
      <c r="S118" s="201">
        <v>460</v>
      </c>
      <c r="T118" s="201">
        <v>485</v>
      </c>
      <c r="U118" s="201">
        <v>509</v>
      </c>
      <c r="V118" s="201">
        <v>532</v>
      </c>
      <c r="W118" s="201">
        <v>554</v>
      </c>
      <c r="X118" s="201">
        <v>576</v>
      </c>
      <c r="Y118" s="201">
        <v>597</v>
      </c>
      <c r="Z118" s="201">
        <v>617</v>
      </c>
      <c r="AA118" s="201">
        <v>636</v>
      </c>
      <c r="AB118" s="201">
        <v>656</v>
      </c>
      <c r="AC118" s="201">
        <v>675</v>
      </c>
      <c r="AD118" s="201">
        <v>694</v>
      </c>
      <c r="AE118" s="201">
        <v>713</v>
      </c>
      <c r="AF118" s="201">
        <v>731</v>
      </c>
      <c r="AG118" s="201">
        <v>749</v>
      </c>
      <c r="AH118" s="201">
        <v>766</v>
      </c>
      <c r="AI118" s="201">
        <v>783</v>
      </c>
      <c r="AJ118" s="201">
        <v>801</v>
      </c>
      <c r="AK118" s="201">
        <v>821</v>
      </c>
      <c r="AL118" s="201">
        <v>844</v>
      </c>
      <c r="AM118" s="201">
        <v>875</v>
      </c>
      <c r="AN118" s="201">
        <v>922</v>
      </c>
      <c r="AO118" s="201">
        <v>1000</v>
      </c>
      <c r="AP118" s="201">
        <v>0</v>
      </c>
      <c r="AQ118" s="201">
        <v>0</v>
      </c>
      <c r="AR118" s="201">
        <v>0</v>
      </c>
      <c r="AS118" s="201">
        <v>0</v>
      </c>
      <c r="AT118" s="201">
        <v>0</v>
      </c>
      <c r="AU118" s="201">
        <v>0</v>
      </c>
      <c r="AV118" s="201">
        <v>0</v>
      </c>
      <c r="AW118" s="201">
        <v>0</v>
      </c>
      <c r="AX118" s="201">
        <v>0</v>
      </c>
      <c r="AY118" s="201">
        <v>0</v>
      </c>
      <c r="AZ118" s="201">
        <v>0</v>
      </c>
      <c r="BA118" s="201">
        <v>0</v>
      </c>
      <c r="BB118" s="201">
        <v>0</v>
      </c>
      <c r="BC118" s="201">
        <v>0</v>
      </c>
      <c r="BD118" s="201">
        <v>0</v>
      </c>
      <c r="BE118" s="201">
        <v>0</v>
      </c>
      <c r="BF118" s="201">
        <v>0</v>
      </c>
      <c r="BG118" s="201">
        <v>0</v>
      </c>
      <c r="BH118" s="201">
        <v>0</v>
      </c>
      <c r="BI118" s="201">
        <v>0</v>
      </c>
      <c r="BJ118" s="201">
        <v>0</v>
      </c>
      <c r="BK118" s="201">
        <v>0</v>
      </c>
      <c r="BL118" s="201">
        <v>0</v>
      </c>
      <c r="BM118" s="201">
        <v>0</v>
      </c>
      <c r="BN118" s="201">
        <v>0</v>
      </c>
      <c r="BO118" s="201">
        <v>0</v>
      </c>
      <c r="BP118" s="201">
        <v>0</v>
      </c>
      <c r="BQ118" s="201">
        <v>0</v>
      </c>
      <c r="BR118" s="201">
        <v>0</v>
      </c>
      <c r="BS118" s="201">
        <v>0</v>
      </c>
      <c r="BT118" s="201">
        <v>0</v>
      </c>
      <c r="BU118" s="201">
        <v>0</v>
      </c>
      <c r="BV118" s="201">
        <v>0</v>
      </c>
      <c r="BW118" s="201">
        <v>0</v>
      </c>
      <c r="BX118" s="201">
        <v>0</v>
      </c>
      <c r="BY118" s="201">
        <v>0</v>
      </c>
      <c r="BZ118" s="201">
        <v>0</v>
      </c>
      <c r="CA118" s="201">
        <v>0</v>
      </c>
      <c r="CB118" s="201">
        <v>0</v>
      </c>
      <c r="CC118" s="201">
        <v>0</v>
      </c>
      <c r="CD118" s="201">
        <v>0</v>
      </c>
      <c r="CE118" s="201">
        <v>0</v>
      </c>
      <c r="CF118" s="201">
        <v>0</v>
      </c>
      <c r="CG118" s="201">
        <v>0</v>
      </c>
      <c r="CH118" s="201">
        <v>0</v>
      </c>
      <c r="CI118" s="201">
        <v>0</v>
      </c>
      <c r="CJ118" s="201">
        <v>0</v>
      </c>
      <c r="CK118" s="201">
        <v>0</v>
      </c>
      <c r="CL118" s="201">
        <v>0</v>
      </c>
      <c r="CM118" s="201">
        <v>0</v>
      </c>
      <c r="CN118" s="201">
        <v>0</v>
      </c>
      <c r="CO118" s="201">
        <v>0</v>
      </c>
      <c r="CP118" s="201">
        <v>0</v>
      </c>
      <c r="CQ118" s="201">
        <v>0</v>
      </c>
      <c r="CR118" s="201">
        <v>0</v>
      </c>
      <c r="CS118" s="201">
        <v>0</v>
      </c>
      <c r="CT118" s="201">
        <v>0</v>
      </c>
      <c r="CU118" s="201">
        <v>0</v>
      </c>
      <c r="CV118" s="201">
        <v>0</v>
      </c>
      <c r="CW118" s="201">
        <v>0</v>
      </c>
      <c r="CX118" s="201">
        <v>0</v>
      </c>
      <c r="CY118" s="201">
        <v>0</v>
      </c>
    </row>
    <row r="119" spans="1:103" s="201" customFormat="1" x14ac:dyDescent="0.2">
      <c r="A119" s="200" t="s">
        <v>636</v>
      </c>
      <c r="B119" s="201" t="s">
        <v>14</v>
      </c>
      <c r="C119" s="201">
        <v>62</v>
      </c>
      <c r="D119" s="201">
        <v>0</v>
      </c>
      <c r="E119" s="201">
        <v>17</v>
      </c>
      <c r="F119" s="201">
        <v>50</v>
      </c>
      <c r="G119" s="201">
        <v>85</v>
      </c>
      <c r="H119" s="201">
        <v>120</v>
      </c>
      <c r="I119" s="201">
        <v>158</v>
      </c>
      <c r="J119" s="201">
        <v>200</v>
      </c>
      <c r="K119" s="201">
        <v>232</v>
      </c>
      <c r="L119" s="201">
        <v>265</v>
      </c>
      <c r="M119" s="201">
        <v>296</v>
      </c>
      <c r="N119" s="201">
        <v>327</v>
      </c>
      <c r="O119" s="201">
        <v>357</v>
      </c>
      <c r="P119" s="201">
        <v>386</v>
      </c>
      <c r="Q119" s="201">
        <v>415</v>
      </c>
      <c r="R119" s="201">
        <v>442</v>
      </c>
      <c r="S119" s="201">
        <v>468</v>
      </c>
      <c r="T119" s="201">
        <v>493</v>
      </c>
      <c r="U119" s="201">
        <v>517</v>
      </c>
      <c r="V119" s="201">
        <v>540</v>
      </c>
      <c r="W119" s="201">
        <v>562</v>
      </c>
      <c r="X119" s="201">
        <v>583</v>
      </c>
      <c r="Y119" s="201">
        <v>604</v>
      </c>
      <c r="Z119" s="201">
        <v>624</v>
      </c>
      <c r="AA119" s="201">
        <v>644</v>
      </c>
      <c r="AB119" s="201">
        <v>664</v>
      </c>
      <c r="AC119" s="201">
        <v>684</v>
      </c>
      <c r="AD119" s="201">
        <v>704</v>
      </c>
      <c r="AE119" s="201">
        <v>722</v>
      </c>
      <c r="AF119" s="201">
        <v>740</v>
      </c>
      <c r="AG119" s="201">
        <v>758</v>
      </c>
      <c r="AH119" s="201">
        <v>776</v>
      </c>
      <c r="AI119" s="201">
        <v>795</v>
      </c>
      <c r="AJ119" s="201">
        <v>815</v>
      </c>
      <c r="AK119" s="201">
        <v>839</v>
      </c>
      <c r="AL119" s="201">
        <v>871</v>
      </c>
      <c r="AM119" s="201">
        <v>919</v>
      </c>
      <c r="AN119" s="201">
        <v>1000</v>
      </c>
      <c r="AO119" s="201">
        <v>0</v>
      </c>
      <c r="AP119" s="201">
        <v>0</v>
      </c>
      <c r="AQ119" s="201">
        <v>0</v>
      </c>
      <c r="AR119" s="201">
        <v>0</v>
      </c>
      <c r="AS119" s="201">
        <v>0</v>
      </c>
      <c r="AT119" s="201">
        <v>0</v>
      </c>
      <c r="AU119" s="201">
        <v>0</v>
      </c>
      <c r="AV119" s="201">
        <v>0</v>
      </c>
      <c r="AW119" s="201">
        <v>0</v>
      </c>
      <c r="AX119" s="201">
        <v>0</v>
      </c>
      <c r="AY119" s="201">
        <v>0</v>
      </c>
      <c r="AZ119" s="201">
        <v>0</v>
      </c>
      <c r="BA119" s="201">
        <v>0</v>
      </c>
      <c r="BB119" s="201">
        <v>0</v>
      </c>
      <c r="BC119" s="201">
        <v>0</v>
      </c>
      <c r="BD119" s="201">
        <v>0</v>
      </c>
      <c r="BE119" s="201">
        <v>0</v>
      </c>
      <c r="BF119" s="201">
        <v>0</v>
      </c>
      <c r="BG119" s="201">
        <v>0</v>
      </c>
      <c r="BH119" s="201">
        <v>0</v>
      </c>
      <c r="BI119" s="201">
        <v>0</v>
      </c>
      <c r="BJ119" s="201">
        <v>0</v>
      </c>
      <c r="BK119" s="201">
        <v>0</v>
      </c>
      <c r="BL119" s="201">
        <v>0</v>
      </c>
      <c r="BM119" s="201">
        <v>0</v>
      </c>
      <c r="BN119" s="201">
        <v>0</v>
      </c>
      <c r="BO119" s="201">
        <v>0</v>
      </c>
      <c r="BP119" s="201">
        <v>0</v>
      </c>
      <c r="BQ119" s="201">
        <v>0</v>
      </c>
      <c r="BR119" s="201">
        <v>0</v>
      </c>
      <c r="BS119" s="201">
        <v>0</v>
      </c>
      <c r="BT119" s="201">
        <v>0</v>
      </c>
      <c r="BU119" s="201">
        <v>0</v>
      </c>
      <c r="BV119" s="201">
        <v>0</v>
      </c>
      <c r="BW119" s="201">
        <v>0</v>
      </c>
      <c r="BX119" s="201">
        <v>0</v>
      </c>
      <c r="BY119" s="201">
        <v>0</v>
      </c>
      <c r="BZ119" s="201">
        <v>0</v>
      </c>
      <c r="CA119" s="201">
        <v>0</v>
      </c>
      <c r="CB119" s="201">
        <v>0</v>
      </c>
      <c r="CC119" s="201">
        <v>0</v>
      </c>
      <c r="CD119" s="201">
        <v>0</v>
      </c>
      <c r="CE119" s="201">
        <v>0</v>
      </c>
      <c r="CF119" s="201">
        <v>0</v>
      </c>
      <c r="CG119" s="201">
        <v>0</v>
      </c>
      <c r="CH119" s="201">
        <v>0</v>
      </c>
      <c r="CI119" s="201">
        <v>0</v>
      </c>
      <c r="CJ119" s="201">
        <v>0</v>
      </c>
      <c r="CK119" s="201">
        <v>0</v>
      </c>
      <c r="CL119" s="201">
        <v>0</v>
      </c>
      <c r="CM119" s="201">
        <v>0</v>
      </c>
      <c r="CN119" s="201">
        <v>0</v>
      </c>
      <c r="CO119" s="201">
        <v>0</v>
      </c>
      <c r="CP119" s="201">
        <v>0</v>
      </c>
      <c r="CQ119" s="201">
        <v>0</v>
      </c>
      <c r="CR119" s="201">
        <v>0</v>
      </c>
      <c r="CS119" s="201">
        <v>0</v>
      </c>
      <c r="CT119" s="201">
        <v>0</v>
      </c>
      <c r="CU119" s="201">
        <v>0</v>
      </c>
      <c r="CV119" s="201">
        <v>0</v>
      </c>
      <c r="CW119" s="201">
        <v>0</v>
      </c>
      <c r="CX119" s="201">
        <v>0</v>
      </c>
      <c r="CY119" s="201">
        <v>0</v>
      </c>
    </row>
    <row r="120" spans="1:103" s="201" customFormat="1" x14ac:dyDescent="0.2">
      <c r="A120" s="200" t="s">
        <v>636</v>
      </c>
      <c r="B120" s="201" t="s">
        <v>14</v>
      </c>
      <c r="C120" s="201">
        <v>63</v>
      </c>
      <c r="D120" s="201">
        <v>0</v>
      </c>
      <c r="E120" s="201">
        <v>17</v>
      </c>
      <c r="F120" s="201">
        <v>52</v>
      </c>
      <c r="G120" s="201">
        <v>88</v>
      </c>
      <c r="H120" s="201">
        <v>124</v>
      </c>
      <c r="I120" s="201">
        <v>164</v>
      </c>
      <c r="J120" s="201">
        <v>206</v>
      </c>
      <c r="K120" s="201">
        <v>239</v>
      </c>
      <c r="L120" s="201">
        <v>272</v>
      </c>
      <c r="M120" s="201">
        <v>304</v>
      </c>
      <c r="N120" s="201">
        <v>335</v>
      </c>
      <c r="O120" s="201">
        <v>365</v>
      </c>
      <c r="P120" s="201">
        <v>394</v>
      </c>
      <c r="Q120" s="201">
        <v>423</v>
      </c>
      <c r="R120" s="201">
        <v>449</v>
      </c>
      <c r="S120" s="201">
        <v>475</v>
      </c>
      <c r="T120" s="201">
        <v>500</v>
      </c>
      <c r="U120" s="201">
        <v>524</v>
      </c>
      <c r="V120" s="201">
        <v>547</v>
      </c>
      <c r="W120" s="201">
        <v>569</v>
      </c>
      <c r="X120" s="201">
        <v>590</v>
      </c>
      <c r="Y120" s="201">
        <v>611</v>
      </c>
      <c r="Z120" s="201">
        <v>632</v>
      </c>
      <c r="AA120" s="201">
        <v>653</v>
      </c>
      <c r="AB120" s="201">
        <v>673</v>
      </c>
      <c r="AC120" s="201">
        <v>693</v>
      </c>
      <c r="AD120" s="201">
        <v>713</v>
      </c>
      <c r="AE120" s="201">
        <v>732</v>
      </c>
      <c r="AF120" s="201">
        <v>750</v>
      </c>
      <c r="AG120" s="201">
        <v>769</v>
      </c>
      <c r="AH120" s="201">
        <v>787</v>
      </c>
      <c r="AI120" s="201">
        <v>808</v>
      </c>
      <c r="AJ120" s="201">
        <v>833</v>
      </c>
      <c r="AK120" s="201">
        <v>867</v>
      </c>
      <c r="AL120" s="201">
        <v>917</v>
      </c>
      <c r="AM120" s="201">
        <v>1000</v>
      </c>
      <c r="AN120" s="201">
        <v>0</v>
      </c>
      <c r="AO120" s="201">
        <v>0</v>
      </c>
      <c r="AP120" s="201">
        <v>0</v>
      </c>
      <c r="AQ120" s="201">
        <v>0</v>
      </c>
      <c r="AR120" s="201">
        <v>0</v>
      </c>
      <c r="AS120" s="201">
        <v>0</v>
      </c>
      <c r="AT120" s="201">
        <v>0</v>
      </c>
      <c r="AU120" s="201">
        <v>0</v>
      </c>
      <c r="AV120" s="201">
        <v>0</v>
      </c>
      <c r="AW120" s="201">
        <v>0</v>
      </c>
      <c r="AX120" s="201">
        <v>0</v>
      </c>
      <c r="AY120" s="201">
        <v>0</v>
      </c>
      <c r="AZ120" s="201">
        <v>0</v>
      </c>
      <c r="BA120" s="201">
        <v>0</v>
      </c>
      <c r="BB120" s="201">
        <v>0</v>
      </c>
      <c r="BC120" s="201">
        <v>0</v>
      </c>
      <c r="BD120" s="201">
        <v>0</v>
      </c>
      <c r="BE120" s="201">
        <v>0</v>
      </c>
      <c r="BF120" s="201">
        <v>0</v>
      </c>
      <c r="BG120" s="201">
        <v>0</v>
      </c>
      <c r="BH120" s="201">
        <v>0</v>
      </c>
      <c r="BI120" s="201">
        <v>0</v>
      </c>
      <c r="BJ120" s="201">
        <v>0</v>
      </c>
      <c r="BK120" s="201">
        <v>0</v>
      </c>
      <c r="BL120" s="201">
        <v>0</v>
      </c>
      <c r="BM120" s="201">
        <v>0</v>
      </c>
      <c r="BN120" s="201">
        <v>0</v>
      </c>
      <c r="BO120" s="201">
        <v>0</v>
      </c>
      <c r="BP120" s="201">
        <v>0</v>
      </c>
      <c r="BQ120" s="201">
        <v>0</v>
      </c>
      <c r="BR120" s="201">
        <v>0</v>
      </c>
      <c r="BS120" s="201">
        <v>0</v>
      </c>
      <c r="BT120" s="201">
        <v>0</v>
      </c>
      <c r="BU120" s="201">
        <v>0</v>
      </c>
      <c r="BV120" s="201">
        <v>0</v>
      </c>
      <c r="BW120" s="201">
        <v>0</v>
      </c>
      <c r="BX120" s="201">
        <v>0</v>
      </c>
      <c r="BY120" s="201">
        <v>0</v>
      </c>
      <c r="BZ120" s="201">
        <v>0</v>
      </c>
      <c r="CA120" s="201">
        <v>0</v>
      </c>
      <c r="CB120" s="201">
        <v>0</v>
      </c>
      <c r="CC120" s="201">
        <v>0</v>
      </c>
      <c r="CD120" s="201">
        <v>0</v>
      </c>
      <c r="CE120" s="201">
        <v>0</v>
      </c>
      <c r="CF120" s="201">
        <v>0</v>
      </c>
      <c r="CG120" s="201">
        <v>0</v>
      </c>
      <c r="CH120" s="201">
        <v>0</v>
      </c>
      <c r="CI120" s="201">
        <v>0</v>
      </c>
      <c r="CJ120" s="201">
        <v>0</v>
      </c>
      <c r="CK120" s="201">
        <v>0</v>
      </c>
      <c r="CL120" s="201">
        <v>0</v>
      </c>
      <c r="CM120" s="201">
        <v>0</v>
      </c>
      <c r="CN120" s="201">
        <v>0</v>
      </c>
      <c r="CO120" s="201">
        <v>0</v>
      </c>
      <c r="CP120" s="201">
        <v>0</v>
      </c>
      <c r="CQ120" s="201">
        <v>0</v>
      </c>
      <c r="CR120" s="201">
        <v>0</v>
      </c>
      <c r="CS120" s="201">
        <v>0</v>
      </c>
      <c r="CT120" s="201">
        <v>0</v>
      </c>
      <c r="CU120" s="201">
        <v>0</v>
      </c>
      <c r="CV120" s="201">
        <v>0</v>
      </c>
      <c r="CW120" s="201">
        <v>0</v>
      </c>
      <c r="CX120" s="201">
        <v>0</v>
      </c>
      <c r="CY120" s="201">
        <v>0</v>
      </c>
    </row>
    <row r="121" spans="1:103" s="201" customFormat="1" x14ac:dyDescent="0.2">
      <c r="A121" s="200" t="s">
        <v>636</v>
      </c>
      <c r="B121" s="201" t="s">
        <v>14</v>
      </c>
      <c r="C121" s="201">
        <v>64</v>
      </c>
      <c r="D121" s="201">
        <v>0</v>
      </c>
      <c r="E121" s="201">
        <v>18</v>
      </c>
      <c r="F121" s="201">
        <v>54</v>
      </c>
      <c r="G121" s="201">
        <v>91</v>
      </c>
      <c r="H121" s="201">
        <v>128</v>
      </c>
      <c r="I121" s="201">
        <v>169</v>
      </c>
      <c r="J121" s="201">
        <v>212</v>
      </c>
      <c r="K121" s="201">
        <v>246</v>
      </c>
      <c r="L121" s="201">
        <v>279</v>
      </c>
      <c r="M121" s="201">
        <v>311</v>
      </c>
      <c r="N121" s="201">
        <v>343</v>
      </c>
      <c r="O121" s="201">
        <v>373</v>
      </c>
      <c r="P121" s="201">
        <v>402</v>
      </c>
      <c r="Q121" s="201">
        <v>430</v>
      </c>
      <c r="R121" s="201">
        <v>456</v>
      </c>
      <c r="S121" s="201">
        <v>482</v>
      </c>
      <c r="T121" s="201">
        <v>507</v>
      </c>
      <c r="U121" s="201">
        <v>531</v>
      </c>
      <c r="V121" s="201">
        <v>554</v>
      </c>
      <c r="W121" s="201">
        <v>576</v>
      </c>
      <c r="X121" s="201">
        <v>598</v>
      </c>
      <c r="Y121" s="201">
        <v>619</v>
      </c>
      <c r="Z121" s="201">
        <v>640</v>
      </c>
      <c r="AA121" s="201">
        <v>662</v>
      </c>
      <c r="AB121" s="201">
        <v>682</v>
      </c>
      <c r="AC121" s="201">
        <v>702</v>
      </c>
      <c r="AD121" s="201">
        <v>722</v>
      </c>
      <c r="AE121" s="201">
        <v>741</v>
      </c>
      <c r="AF121" s="201">
        <v>760</v>
      </c>
      <c r="AG121" s="201">
        <v>780</v>
      </c>
      <c r="AH121" s="201">
        <v>802</v>
      </c>
      <c r="AI121" s="201">
        <v>828</v>
      </c>
      <c r="AJ121" s="201">
        <v>862</v>
      </c>
      <c r="AK121" s="201">
        <v>914</v>
      </c>
      <c r="AL121" s="201">
        <v>1000</v>
      </c>
      <c r="AM121" s="201">
        <v>0</v>
      </c>
      <c r="AN121" s="201">
        <v>0</v>
      </c>
      <c r="AO121" s="201">
        <v>0</v>
      </c>
      <c r="AP121" s="201">
        <v>0</v>
      </c>
      <c r="AQ121" s="201">
        <v>0</v>
      </c>
      <c r="AR121" s="201">
        <v>0</v>
      </c>
      <c r="AS121" s="201">
        <v>0</v>
      </c>
      <c r="AT121" s="201">
        <v>0</v>
      </c>
      <c r="AU121" s="201">
        <v>0</v>
      </c>
      <c r="AV121" s="201">
        <v>0</v>
      </c>
      <c r="AW121" s="201">
        <v>0</v>
      </c>
      <c r="AX121" s="201">
        <v>0</v>
      </c>
      <c r="AY121" s="201">
        <v>0</v>
      </c>
      <c r="AZ121" s="201">
        <v>0</v>
      </c>
      <c r="BA121" s="201">
        <v>0</v>
      </c>
      <c r="BB121" s="201">
        <v>0</v>
      </c>
      <c r="BC121" s="201">
        <v>0</v>
      </c>
      <c r="BD121" s="201">
        <v>0</v>
      </c>
      <c r="BE121" s="201">
        <v>0</v>
      </c>
      <c r="BF121" s="201">
        <v>0</v>
      </c>
      <c r="BG121" s="201">
        <v>0</v>
      </c>
      <c r="BH121" s="201">
        <v>0</v>
      </c>
      <c r="BI121" s="201">
        <v>0</v>
      </c>
      <c r="BJ121" s="201">
        <v>0</v>
      </c>
      <c r="BK121" s="201">
        <v>0</v>
      </c>
      <c r="BL121" s="201">
        <v>0</v>
      </c>
      <c r="BM121" s="201">
        <v>0</v>
      </c>
      <c r="BN121" s="201">
        <v>0</v>
      </c>
      <c r="BO121" s="201">
        <v>0</v>
      </c>
      <c r="BP121" s="201">
        <v>0</v>
      </c>
      <c r="BQ121" s="201">
        <v>0</v>
      </c>
      <c r="BR121" s="201">
        <v>0</v>
      </c>
      <c r="BS121" s="201">
        <v>0</v>
      </c>
      <c r="BT121" s="201">
        <v>0</v>
      </c>
      <c r="BU121" s="201">
        <v>0</v>
      </c>
      <c r="BV121" s="201">
        <v>0</v>
      </c>
      <c r="BW121" s="201">
        <v>0</v>
      </c>
      <c r="BX121" s="201">
        <v>0</v>
      </c>
      <c r="BY121" s="201">
        <v>0</v>
      </c>
      <c r="BZ121" s="201">
        <v>0</v>
      </c>
      <c r="CA121" s="201">
        <v>0</v>
      </c>
      <c r="CB121" s="201">
        <v>0</v>
      </c>
      <c r="CC121" s="201">
        <v>0</v>
      </c>
      <c r="CD121" s="201">
        <v>0</v>
      </c>
      <c r="CE121" s="201">
        <v>0</v>
      </c>
      <c r="CF121" s="201">
        <v>0</v>
      </c>
      <c r="CG121" s="201">
        <v>0</v>
      </c>
      <c r="CH121" s="201">
        <v>0</v>
      </c>
      <c r="CI121" s="201">
        <v>0</v>
      </c>
      <c r="CJ121" s="201">
        <v>0</v>
      </c>
      <c r="CK121" s="201">
        <v>0</v>
      </c>
      <c r="CL121" s="201">
        <v>0</v>
      </c>
      <c r="CM121" s="201">
        <v>0</v>
      </c>
      <c r="CN121" s="201">
        <v>0</v>
      </c>
      <c r="CO121" s="201">
        <v>0</v>
      </c>
      <c r="CP121" s="201">
        <v>0</v>
      </c>
      <c r="CQ121" s="201">
        <v>0</v>
      </c>
      <c r="CR121" s="201">
        <v>0</v>
      </c>
      <c r="CS121" s="201">
        <v>0</v>
      </c>
      <c r="CT121" s="201">
        <v>0</v>
      </c>
      <c r="CU121" s="201">
        <v>0</v>
      </c>
      <c r="CV121" s="201">
        <v>0</v>
      </c>
      <c r="CW121" s="201">
        <v>0</v>
      </c>
      <c r="CX121" s="201">
        <v>0</v>
      </c>
      <c r="CY121" s="201">
        <v>0</v>
      </c>
    </row>
    <row r="122" spans="1:103" s="201" customFormat="1" x14ac:dyDescent="0.2">
      <c r="A122" s="200" t="s">
        <v>636</v>
      </c>
      <c r="B122" s="201" t="s">
        <v>14</v>
      </c>
      <c r="C122" s="201">
        <v>65</v>
      </c>
      <c r="D122" s="201">
        <v>0</v>
      </c>
      <c r="E122" s="201">
        <v>19</v>
      </c>
      <c r="F122" s="201">
        <v>56</v>
      </c>
      <c r="G122" s="201">
        <v>94</v>
      </c>
      <c r="H122" s="201">
        <v>132</v>
      </c>
      <c r="I122" s="201">
        <v>174</v>
      </c>
      <c r="J122" s="201">
        <v>218</v>
      </c>
      <c r="K122" s="201">
        <v>252</v>
      </c>
      <c r="L122" s="201">
        <v>286</v>
      </c>
      <c r="M122" s="201">
        <v>318</v>
      </c>
      <c r="N122" s="201">
        <v>350</v>
      </c>
      <c r="O122" s="201">
        <v>380</v>
      </c>
      <c r="P122" s="201">
        <v>409</v>
      </c>
      <c r="Q122" s="201">
        <v>436</v>
      </c>
      <c r="R122" s="201">
        <v>463</v>
      </c>
      <c r="S122" s="201">
        <v>489</v>
      </c>
      <c r="T122" s="201">
        <v>513</v>
      </c>
      <c r="U122" s="201">
        <v>537</v>
      </c>
      <c r="V122" s="201">
        <v>560</v>
      </c>
      <c r="W122" s="201">
        <v>583</v>
      </c>
      <c r="X122" s="201">
        <v>605</v>
      </c>
      <c r="Y122" s="201">
        <v>627</v>
      </c>
      <c r="Z122" s="201">
        <v>649</v>
      </c>
      <c r="AA122" s="201">
        <v>671</v>
      </c>
      <c r="AB122" s="201">
        <v>691</v>
      </c>
      <c r="AC122" s="201">
        <v>712</v>
      </c>
      <c r="AD122" s="201">
        <v>732</v>
      </c>
      <c r="AE122" s="201">
        <v>751</v>
      </c>
      <c r="AF122" s="201">
        <v>772</v>
      </c>
      <c r="AG122" s="201">
        <v>794</v>
      </c>
      <c r="AH122" s="201">
        <v>821</v>
      </c>
      <c r="AI122" s="201">
        <v>857</v>
      </c>
      <c r="AJ122" s="201">
        <v>910</v>
      </c>
      <c r="AK122" s="201">
        <v>1000</v>
      </c>
      <c r="AL122" s="201">
        <v>0</v>
      </c>
      <c r="AM122" s="201">
        <v>0</v>
      </c>
      <c r="AN122" s="201">
        <v>0</v>
      </c>
      <c r="AO122" s="201">
        <v>0</v>
      </c>
      <c r="AP122" s="201">
        <v>0</v>
      </c>
      <c r="AQ122" s="201">
        <v>0</v>
      </c>
      <c r="AR122" s="201">
        <v>0</v>
      </c>
      <c r="AS122" s="201">
        <v>0</v>
      </c>
      <c r="AT122" s="201">
        <v>0</v>
      </c>
      <c r="AU122" s="201">
        <v>0</v>
      </c>
      <c r="AV122" s="201">
        <v>0</v>
      </c>
      <c r="AW122" s="201">
        <v>0</v>
      </c>
      <c r="AX122" s="201">
        <v>0</v>
      </c>
      <c r="AY122" s="201">
        <v>0</v>
      </c>
      <c r="AZ122" s="201">
        <v>0</v>
      </c>
      <c r="BA122" s="201">
        <v>0</v>
      </c>
      <c r="BB122" s="201">
        <v>0</v>
      </c>
      <c r="BC122" s="201">
        <v>0</v>
      </c>
      <c r="BD122" s="201">
        <v>0</v>
      </c>
      <c r="BE122" s="201">
        <v>0</v>
      </c>
      <c r="BF122" s="201">
        <v>0</v>
      </c>
      <c r="BG122" s="201">
        <v>0</v>
      </c>
      <c r="BH122" s="201">
        <v>0</v>
      </c>
      <c r="BI122" s="201">
        <v>0</v>
      </c>
      <c r="BJ122" s="201">
        <v>0</v>
      </c>
      <c r="BK122" s="201">
        <v>0</v>
      </c>
      <c r="BL122" s="201">
        <v>0</v>
      </c>
      <c r="BM122" s="201">
        <v>0</v>
      </c>
      <c r="BN122" s="201">
        <v>0</v>
      </c>
      <c r="BO122" s="201">
        <v>0</v>
      </c>
      <c r="BP122" s="201">
        <v>0</v>
      </c>
      <c r="BQ122" s="201">
        <v>0</v>
      </c>
      <c r="BR122" s="201">
        <v>0</v>
      </c>
      <c r="BS122" s="201">
        <v>0</v>
      </c>
      <c r="BT122" s="201">
        <v>0</v>
      </c>
      <c r="BU122" s="201">
        <v>0</v>
      </c>
      <c r="BV122" s="201">
        <v>0</v>
      </c>
      <c r="BW122" s="201">
        <v>0</v>
      </c>
      <c r="BX122" s="201">
        <v>0</v>
      </c>
      <c r="BY122" s="201">
        <v>0</v>
      </c>
      <c r="BZ122" s="201">
        <v>0</v>
      </c>
      <c r="CA122" s="201">
        <v>0</v>
      </c>
      <c r="CB122" s="201">
        <v>0</v>
      </c>
      <c r="CC122" s="201">
        <v>0</v>
      </c>
      <c r="CD122" s="201">
        <v>0</v>
      </c>
      <c r="CE122" s="201">
        <v>0</v>
      </c>
      <c r="CF122" s="201">
        <v>0</v>
      </c>
      <c r="CG122" s="201">
        <v>0</v>
      </c>
      <c r="CH122" s="201">
        <v>0</v>
      </c>
      <c r="CI122" s="201">
        <v>0</v>
      </c>
      <c r="CJ122" s="201">
        <v>0</v>
      </c>
      <c r="CK122" s="201">
        <v>0</v>
      </c>
      <c r="CL122" s="201">
        <v>0</v>
      </c>
      <c r="CM122" s="201">
        <v>0</v>
      </c>
      <c r="CN122" s="201">
        <v>0</v>
      </c>
      <c r="CO122" s="201">
        <v>0</v>
      </c>
      <c r="CP122" s="201">
        <v>0</v>
      </c>
      <c r="CQ122" s="201">
        <v>0</v>
      </c>
      <c r="CR122" s="201">
        <v>0</v>
      </c>
      <c r="CS122" s="201">
        <v>0</v>
      </c>
      <c r="CT122" s="201">
        <v>0</v>
      </c>
      <c r="CU122" s="201">
        <v>0</v>
      </c>
      <c r="CV122" s="201">
        <v>0</v>
      </c>
      <c r="CW122" s="201">
        <v>0</v>
      </c>
      <c r="CX122" s="201">
        <v>0</v>
      </c>
      <c r="CY122" s="201">
        <v>0</v>
      </c>
    </row>
    <row r="123" spans="1:103" s="201" customFormat="1" x14ac:dyDescent="0.2">
      <c r="A123" s="200" t="s">
        <v>636</v>
      </c>
      <c r="B123" s="201" t="s">
        <v>14</v>
      </c>
      <c r="C123" s="201">
        <v>66</v>
      </c>
      <c r="D123" s="201">
        <v>0</v>
      </c>
      <c r="E123" s="201">
        <v>19</v>
      </c>
      <c r="F123" s="201">
        <v>57</v>
      </c>
      <c r="G123" s="201">
        <v>97</v>
      </c>
      <c r="H123" s="201">
        <v>136</v>
      </c>
      <c r="I123" s="201">
        <v>179</v>
      </c>
      <c r="J123" s="201">
        <v>224</v>
      </c>
      <c r="K123" s="201">
        <v>258</v>
      </c>
      <c r="L123" s="201">
        <v>292</v>
      </c>
      <c r="M123" s="201">
        <v>325</v>
      </c>
      <c r="N123" s="201">
        <v>356</v>
      </c>
      <c r="O123" s="201">
        <v>386</v>
      </c>
      <c r="P123" s="201">
        <v>415</v>
      </c>
      <c r="Q123" s="201">
        <v>442</v>
      </c>
      <c r="R123" s="201">
        <v>469</v>
      </c>
      <c r="S123" s="201">
        <v>494</v>
      </c>
      <c r="T123" s="201">
        <v>519</v>
      </c>
      <c r="U123" s="201">
        <v>543</v>
      </c>
      <c r="V123" s="201">
        <v>567</v>
      </c>
      <c r="W123" s="201">
        <v>590</v>
      </c>
      <c r="X123" s="201">
        <v>613</v>
      </c>
      <c r="Y123" s="201">
        <v>636</v>
      </c>
      <c r="Z123" s="201">
        <v>658</v>
      </c>
      <c r="AA123" s="201">
        <v>679</v>
      </c>
      <c r="AB123" s="201">
        <v>701</v>
      </c>
      <c r="AC123" s="201">
        <v>721</v>
      </c>
      <c r="AD123" s="201">
        <v>742</v>
      </c>
      <c r="AE123" s="201">
        <v>763</v>
      </c>
      <c r="AF123" s="201">
        <v>786</v>
      </c>
      <c r="AG123" s="201">
        <v>814</v>
      </c>
      <c r="AH123" s="201">
        <v>851</v>
      </c>
      <c r="AI123" s="201">
        <v>907</v>
      </c>
      <c r="AJ123" s="201">
        <v>1000</v>
      </c>
      <c r="AK123" s="201">
        <v>0</v>
      </c>
      <c r="AL123" s="201">
        <v>0</v>
      </c>
      <c r="AM123" s="201">
        <v>0</v>
      </c>
      <c r="AN123" s="201">
        <v>0</v>
      </c>
      <c r="AO123" s="201">
        <v>0</v>
      </c>
      <c r="AP123" s="201">
        <v>0</v>
      </c>
      <c r="AQ123" s="201">
        <v>0</v>
      </c>
      <c r="AR123" s="201">
        <v>0</v>
      </c>
      <c r="AS123" s="201">
        <v>0</v>
      </c>
      <c r="AT123" s="201">
        <v>0</v>
      </c>
      <c r="AU123" s="201">
        <v>0</v>
      </c>
      <c r="AV123" s="201">
        <v>0</v>
      </c>
      <c r="AW123" s="201">
        <v>0</v>
      </c>
      <c r="AX123" s="201">
        <v>0</v>
      </c>
      <c r="AY123" s="201">
        <v>0</v>
      </c>
      <c r="AZ123" s="201">
        <v>0</v>
      </c>
      <c r="BA123" s="201">
        <v>0</v>
      </c>
      <c r="BB123" s="201">
        <v>0</v>
      </c>
      <c r="BC123" s="201">
        <v>0</v>
      </c>
      <c r="BD123" s="201">
        <v>0</v>
      </c>
      <c r="BE123" s="201">
        <v>0</v>
      </c>
      <c r="BF123" s="201">
        <v>0</v>
      </c>
      <c r="BG123" s="201">
        <v>0</v>
      </c>
      <c r="BH123" s="201">
        <v>0</v>
      </c>
      <c r="BI123" s="201">
        <v>0</v>
      </c>
      <c r="BJ123" s="201">
        <v>0</v>
      </c>
      <c r="BK123" s="201">
        <v>0</v>
      </c>
      <c r="BL123" s="201">
        <v>0</v>
      </c>
      <c r="BM123" s="201">
        <v>0</v>
      </c>
      <c r="BN123" s="201">
        <v>0</v>
      </c>
      <c r="BO123" s="201">
        <v>0</v>
      </c>
      <c r="BP123" s="201">
        <v>0</v>
      </c>
      <c r="BQ123" s="201">
        <v>0</v>
      </c>
      <c r="BR123" s="201">
        <v>0</v>
      </c>
      <c r="BS123" s="201">
        <v>0</v>
      </c>
      <c r="BT123" s="201">
        <v>0</v>
      </c>
      <c r="BU123" s="201">
        <v>0</v>
      </c>
      <c r="BV123" s="201">
        <v>0</v>
      </c>
      <c r="BW123" s="201">
        <v>0</v>
      </c>
      <c r="BX123" s="201">
        <v>0</v>
      </c>
      <c r="BY123" s="201">
        <v>0</v>
      </c>
      <c r="BZ123" s="201">
        <v>0</v>
      </c>
      <c r="CA123" s="201">
        <v>0</v>
      </c>
      <c r="CB123" s="201">
        <v>0</v>
      </c>
      <c r="CC123" s="201">
        <v>0</v>
      </c>
      <c r="CD123" s="201">
        <v>0</v>
      </c>
      <c r="CE123" s="201">
        <v>0</v>
      </c>
      <c r="CF123" s="201">
        <v>0</v>
      </c>
      <c r="CG123" s="201">
        <v>0</v>
      </c>
      <c r="CH123" s="201">
        <v>0</v>
      </c>
      <c r="CI123" s="201">
        <v>0</v>
      </c>
      <c r="CJ123" s="201">
        <v>0</v>
      </c>
      <c r="CK123" s="201">
        <v>0</v>
      </c>
      <c r="CL123" s="201">
        <v>0</v>
      </c>
      <c r="CM123" s="201">
        <v>0</v>
      </c>
      <c r="CN123" s="201">
        <v>0</v>
      </c>
      <c r="CO123" s="201">
        <v>0</v>
      </c>
      <c r="CP123" s="201">
        <v>0</v>
      </c>
      <c r="CQ123" s="201">
        <v>0</v>
      </c>
      <c r="CR123" s="201">
        <v>0</v>
      </c>
      <c r="CS123" s="201">
        <v>0</v>
      </c>
      <c r="CT123" s="201">
        <v>0</v>
      </c>
      <c r="CU123" s="201">
        <v>0</v>
      </c>
      <c r="CV123" s="201">
        <v>0</v>
      </c>
      <c r="CW123" s="201">
        <v>0</v>
      </c>
      <c r="CX123" s="201">
        <v>0</v>
      </c>
      <c r="CY123" s="201">
        <v>0</v>
      </c>
    </row>
    <row r="124" spans="1:103" s="201" customFormat="1" x14ac:dyDescent="0.2">
      <c r="A124" s="200" t="s">
        <v>636</v>
      </c>
      <c r="B124" s="201" t="s">
        <v>14</v>
      </c>
      <c r="C124" s="201">
        <v>67</v>
      </c>
      <c r="D124" s="201">
        <v>0</v>
      </c>
      <c r="E124" s="201">
        <v>20</v>
      </c>
      <c r="F124" s="201">
        <v>59</v>
      </c>
      <c r="G124" s="201">
        <v>100</v>
      </c>
      <c r="H124" s="201">
        <v>140</v>
      </c>
      <c r="I124" s="201">
        <v>183</v>
      </c>
      <c r="J124" s="201">
        <v>229</v>
      </c>
      <c r="K124" s="201">
        <v>264</v>
      </c>
      <c r="L124" s="201">
        <v>298</v>
      </c>
      <c r="M124" s="201">
        <v>330</v>
      </c>
      <c r="N124" s="201">
        <v>361</v>
      </c>
      <c r="O124" s="201">
        <v>391</v>
      </c>
      <c r="P124" s="201">
        <v>420</v>
      </c>
      <c r="Q124" s="201">
        <v>448</v>
      </c>
      <c r="R124" s="201">
        <v>474</v>
      </c>
      <c r="S124" s="201">
        <v>500</v>
      </c>
      <c r="T124" s="201">
        <v>525</v>
      </c>
      <c r="U124" s="201">
        <v>549</v>
      </c>
      <c r="V124" s="201">
        <v>573</v>
      </c>
      <c r="W124" s="201">
        <v>597</v>
      </c>
      <c r="X124" s="201">
        <v>621</v>
      </c>
      <c r="Y124" s="201">
        <v>644</v>
      </c>
      <c r="Z124" s="201">
        <v>667</v>
      </c>
      <c r="AA124" s="201">
        <v>689</v>
      </c>
      <c r="AB124" s="201">
        <v>710</v>
      </c>
      <c r="AC124" s="201">
        <v>731</v>
      </c>
      <c r="AD124" s="201">
        <v>753</v>
      </c>
      <c r="AE124" s="201">
        <v>778</v>
      </c>
      <c r="AF124" s="201">
        <v>807</v>
      </c>
      <c r="AG124" s="201">
        <v>846</v>
      </c>
      <c r="AH124" s="201">
        <v>903</v>
      </c>
      <c r="AI124" s="201">
        <v>1000</v>
      </c>
      <c r="AJ124" s="201">
        <v>0</v>
      </c>
      <c r="AK124" s="201">
        <v>0</v>
      </c>
      <c r="AL124" s="201">
        <v>0</v>
      </c>
      <c r="AM124" s="201">
        <v>0</v>
      </c>
      <c r="AN124" s="201">
        <v>0</v>
      </c>
      <c r="AO124" s="201">
        <v>0</v>
      </c>
      <c r="AP124" s="201">
        <v>0</v>
      </c>
      <c r="AQ124" s="201">
        <v>0</v>
      </c>
      <c r="AR124" s="201">
        <v>0</v>
      </c>
      <c r="AS124" s="201">
        <v>0</v>
      </c>
      <c r="AT124" s="201">
        <v>0</v>
      </c>
      <c r="AU124" s="201">
        <v>0</v>
      </c>
      <c r="AV124" s="201">
        <v>0</v>
      </c>
      <c r="AW124" s="201">
        <v>0</v>
      </c>
      <c r="AX124" s="201">
        <v>0</v>
      </c>
      <c r="AY124" s="201">
        <v>0</v>
      </c>
      <c r="AZ124" s="201">
        <v>0</v>
      </c>
      <c r="BA124" s="201">
        <v>0</v>
      </c>
      <c r="BB124" s="201">
        <v>0</v>
      </c>
      <c r="BC124" s="201">
        <v>0</v>
      </c>
      <c r="BD124" s="201">
        <v>0</v>
      </c>
      <c r="BE124" s="201">
        <v>0</v>
      </c>
      <c r="BF124" s="201">
        <v>0</v>
      </c>
      <c r="BG124" s="201">
        <v>0</v>
      </c>
      <c r="BH124" s="201">
        <v>0</v>
      </c>
      <c r="BI124" s="201">
        <v>0</v>
      </c>
      <c r="BJ124" s="201">
        <v>0</v>
      </c>
      <c r="BK124" s="201">
        <v>0</v>
      </c>
      <c r="BL124" s="201">
        <v>0</v>
      </c>
      <c r="BM124" s="201">
        <v>0</v>
      </c>
      <c r="BN124" s="201">
        <v>0</v>
      </c>
      <c r="BO124" s="201">
        <v>0</v>
      </c>
      <c r="BP124" s="201">
        <v>0</v>
      </c>
      <c r="BQ124" s="201">
        <v>0</v>
      </c>
      <c r="BR124" s="201">
        <v>0</v>
      </c>
      <c r="BS124" s="201">
        <v>0</v>
      </c>
      <c r="BT124" s="201">
        <v>0</v>
      </c>
      <c r="BU124" s="201">
        <v>0</v>
      </c>
      <c r="BV124" s="201">
        <v>0</v>
      </c>
      <c r="BW124" s="201">
        <v>0</v>
      </c>
      <c r="BX124" s="201">
        <v>0</v>
      </c>
      <c r="BY124" s="201">
        <v>0</v>
      </c>
      <c r="BZ124" s="201">
        <v>0</v>
      </c>
      <c r="CA124" s="201">
        <v>0</v>
      </c>
      <c r="CB124" s="201">
        <v>0</v>
      </c>
      <c r="CC124" s="201">
        <v>0</v>
      </c>
      <c r="CD124" s="201">
        <v>0</v>
      </c>
      <c r="CE124" s="201">
        <v>0</v>
      </c>
      <c r="CF124" s="201">
        <v>0</v>
      </c>
      <c r="CG124" s="201">
        <v>0</v>
      </c>
      <c r="CH124" s="201">
        <v>0</v>
      </c>
      <c r="CI124" s="201">
        <v>0</v>
      </c>
      <c r="CJ124" s="201">
        <v>0</v>
      </c>
      <c r="CK124" s="201">
        <v>0</v>
      </c>
      <c r="CL124" s="201">
        <v>0</v>
      </c>
      <c r="CM124" s="201">
        <v>0</v>
      </c>
      <c r="CN124" s="201">
        <v>0</v>
      </c>
      <c r="CO124" s="201">
        <v>0</v>
      </c>
      <c r="CP124" s="201">
        <v>0</v>
      </c>
      <c r="CQ124" s="201">
        <v>0</v>
      </c>
      <c r="CR124" s="201">
        <v>0</v>
      </c>
      <c r="CS124" s="201">
        <v>0</v>
      </c>
      <c r="CT124" s="201">
        <v>0</v>
      </c>
      <c r="CU124" s="201">
        <v>0</v>
      </c>
      <c r="CV124" s="201">
        <v>0</v>
      </c>
      <c r="CW124" s="201">
        <v>0</v>
      </c>
      <c r="CX124" s="201">
        <v>0</v>
      </c>
      <c r="CY124" s="201">
        <v>0</v>
      </c>
    </row>
    <row r="125" spans="1:103" s="201" customFormat="1" x14ac:dyDescent="0.2">
      <c r="A125" s="200" t="s">
        <v>636</v>
      </c>
      <c r="B125" s="201" t="s">
        <v>14</v>
      </c>
      <c r="C125" s="201">
        <v>68</v>
      </c>
      <c r="D125" s="201">
        <v>0</v>
      </c>
      <c r="E125" s="201">
        <v>20</v>
      </c>
      <c r="F125" s="201">
        <v>61</v>
      </c>
      <c r="G125" s="201">
        <v>103</v>
      </c>
      <c r="H125" s="201">
        <v>143</v>
      </c>
      <c r="I125" s="201">
        <v>187</v>
      </c>
      <c r="J125" s="201">
        <v>233</v>
      </c>
      <c r="K125" s="201">
        <v>269</v>
      </c>
      <c r="L125" s="201">
        <v>302</v>
      </c>
      <c r="M125" s="201">
        <v>335</v>
      </c>
      <c r="N125" s="201">
        <v>366</v>
      </c>
      <c r="O125" s="201">
        <v>396</v>
      </c>
      <c r="P125" s="201">
        <v>425</v>
      </c>
      <c r="Q125" s="201">
        <v>452</v>
      </c>
      <c r="R125" s="201">
        <v>479</v>
      </c>
      <c r="S125" s="201">
        <v>505</v>
      </c>
      <c r="T125" s="201">
        <v>531</v>
      </c>
      <c r="U125" s="201">
        <v>556</v>
      </c>
      <c r="V125" s="201">
        <v>581</v>
      </c>
      <c r="W125" s="201">
        <v>605</v>
      </c>
      <c r="X125" s="201">
        <v>630</v>
      </c>
      <c r="Y125" s="201">
        <v>653</v>
      </c>
      <c r="Z125" s="201">
        <v>676</v>
      </c>
      <c r="AA125" s="201">
        <v>698</v>
      </c>
      <c r="AB125" s="201">
        <v>720</v>
      </c>
      <c r="AC125" s="201">
        <v>743</v>
      </c>
      <c r="AD125" s="201">
        <v>769</v>
      </c>
      <c r="AE125" s="201">
        <v>799</v>
      </c>
      <c r="AF125" s="201">
        <v>839</v>
      </c>
      <c r="AG125" s="201">
        <v>899</v>
      </c>
      <c r="AH125" s="201">
        <v>1000</v>
      </c>
      <c r="AI125" s="201">
        <v>0</v>
      </c>
      <c r="AJ125" s="201">
        <v>0</v>
      </c>
      <c r="AK125" s="201">
        <v>0</v>
      </c>
      <c r="AL125" s="201">
        <v>0</v>
      </c>
      <c r="AM125" s="201">
        <v>0</v>
      </c>
      <c r="AN125" s="201">
        <v>0</v>
      </c>
      <c r="AO125" s="201">
        <v>0</v>
      </c>
      <c r="AP125" s="201">
        <v>0</v>
      </c>
      <c r="AQ125" s="201">
        <v>0</v>
      </c>
      <c r="AR125" s="201">
        <v>0</v>
      </c>
      <c r="AS125" s="201">
        <v>0</v>
      </c>
      <c r="AT125" s="201">
        <v>0</v>
      </c>
      <c r="AU125" s="201">
        <v>0</v>
      </c>
      <c r="AV125" s="201">
        <v>0</v>
      </c>
      <c r="AW125" s="201">
        <v>0</v>
      </c>
      <c r="AX125" s="201">
        <v>0</v>
      </c>
      <c r="AY125" s="201">
        <v>0</v>
      </c>
      <c r="AZ125" s="201">
        <v>0</v>
      </c>
      <c r="BA125" s="201">
        <v>0</v>
      </c>
      <c r="BB125" s="201">
        <v>0</v>
      </c>
      <c r="BC125" s="201">
        <v>0</v>
      </c>
      <c r="BD125" s="201">
        <v>0</v>
      </c>
      <c r="BE125" s="201">
        <v>0</v>
      </c>
      <c r="BF125" s="201">
        <v>0</v>
      </c>
      <c r="BG125" s="201">
        <v>0</v>
      </c>
      <c r="BH125" s="201">
        <v>0</v>
      </c>
      <c r="BI125" s="201">
        <v>0</v>
      </c>
      <c r="BJ125" s="201">
        <v>0</v>
      </c>
      <c r="BK125" s="201">
        <v>0</v>
      </c>
      <c r="BL125" s="201">
        <v>0</v>
      </c>
      <c r="BM125" s="201">
        <v>0</v>
      </c>
      <c r="BN125" s="201">
        <v>0</v>
      </c>
      <c r="BO125" s="201">
        <v>0</v>
      </c>
      <c r="BP125" s="201">
        <v>0</v>
      </c>
      <c r="BQ125" s="201">
        <v>0</v>
      </c>
      <c r="BR125" s="201">
        <v>0</v>
      </c>
      <c r="BS125" s="201">
        <v>0</v>
      </c>
      <c r="BT125" s="201">
        <v>0</v>
      </c>
      <c r="BU125" s="201">
        <v>0</v>
      </c>
      <c r="BV125" s="201">
        <v>0</v>
      </c>
      <c r="BW125" s="201">
        <v>0</v>
      </c>
      <c r="BX125" s="201">
        <v>0</v>
      </c>
      <c r="BY125" s="201">
        <v>0</v>
      </c>
      <c r="BZ125" s="201">
        <v>0</v>
      </c>
      <c r="CA125" s="201">
        <v>0</v>
      </c>
      <c r="CB125" s="201">
        <v>0</v>
      </c>
      <c r="CC125" s="201">
        <v>0</v>
      </c>
      <c r="CD125" s="201">
        <v>0</v>
      </c>
      <c r="CE125" s="201">
        <v>0</v>
      </c>
      <c r="CF125" s="201">
        <v>0</v>
      </c>
      <c r="CG125" s="201">
        <v>0</v>
      </c>
      <c r="CH125" s="201">
        <v>0</v>
      </c>
      <c r="CI125" s="201">
        <v>0</v>
      </c>
      <c r="CJ125" s="201">
        <v>0</v>
      </c>
      <c r="CK125" s="201">
        <v>0</v>
      </c>
      <c r="CL125" s="201">
        <v>0</v>
      </c>
      <c r="CM125" s="201">
        <v>0</v>
      </c>
      <c r="CN125" s="201">
        <v>0</v>
      </c>
      <c r="CO125" s="201">
        <v>0</v>
      </c>
      <c r="CP125" s="201">
        <v>0</v>
      </c>
      <c r="CQ125" s="201">
        <v>0</v>
      </c>
      <c r="CR125" s="201">
        <v>0</v>
      </c>
      <c r="CS125" s="201">
        <v>0</v>
      </c>
      <c r="CT125" s="201">
        <v>0</v>
      </c>
      <c r="CU125" s="201">
        <v>0</v>
      </c>
      <c r="CV125" s="201">
        <v>0</v>
      </c>
      <c r="CW125" s="201">
        <v>0</v>
      </c>
      <c r="CX125" s="201">
        <v>0</v>
      </c>
      <c r="CY125" s="201">
        <v>0</v>
      </c>
    </row>
    <row r="126" spans="1:103" s="201" customFormat="1" x14ac:dyDescent="0.2">
      <c r="A126" s="200" t="s">
        <v>636</v>
      </c>
      <c r="B126" s="201" t="s">
        <v>14</v>
      </c>
      <c r="C126" s="201">
        <v>69</v>
      </c>
      <c r="D126" s="201">
        <v>0</v>
      </c>
      <c r="E126" s="201">
        <v>21</v>
      </c>
      <c r="F126" s="201">
        <v>62</v>
      </c>
      <c r="G126" s="201">
        <v>105</v>
      </c>
      <c r="H126" s="201">
        <v>146</v>
      </c>
      <c r="I126" s="201">
        <v>191</v>
      </c>
      <c r="J126" s="201">
        <v>237</v>
      </c>
      <c r="K126" s="201">
        <v>273</v>
      </c>
      <c r="L126" s="201">
        <v>307</v>
      </c>
      <c r="M126" s="201">
        <v>339</v>
      </c>
      <c r="N126" s="201">
        <v>370</v>
      </c>
      <c r="O126" s="201">
        <v>400</v>
      </c>
      <c r="P126" s="201">
        <v>429</v>
      </c>
      <c r="Q126" s="201">
        <v>457</v>
      </c>
      <c r="R126" s="201">
        <v>484</v>
      </c>
      <c r="S126" s="201">
        <v>511</v>
      </c>
      <c r="T126" s="201">
        <v>537</v>
      </c>
      <c r="U126" s="201">
        <v>563</v>
      </c>
      <c r="V126" s="201">
        <v>589</v>
      </c>
      <c r="W126" s="201">
        <v>614</v>
      </c>
      <c r="X126" s="201">
        <v>638</v>
      </c>
      <c r="Y126" s="201">
        <v>662</v>
      </c>
      <c r="Z126" s="201">
        <v>685</v>
      </c>
      <c r="AA126" s="201">
        <v>708</v>
      </c>
      <c r="AB126" s="201">
        <v>732</v>
      </c>
      <c r="AC126" s="201">
        <v>759</v>
      </c>
      <c r="AD126" s="201">
        <v>790</v>
      </c>
      <c r="AE126" s="201">
        <v>832</v>
      </c>
      <c r="AF126" s="201">
        <v>895</v>
      </c>
      <c r="AG126" s="201">
        <v>1000</v>
      </c>
      <c r="AH126" s="201">
        <v>0</v>
      </c>
      <c r="AI126" s="201">
        <v>0</v>
      </c>
      <c r="AJ126" s="201">
        <v>0</v>
      </c>
      <c r="AK126" s="201">
        <v>0</v>
      </c>
      <c r="AL126" s="201">
        <v>0</v>
      </c>
      <c r="AM126" s="201">
        <v>0</v>
      </c>
      <c r="AN126" s="201">
        <v>0</v>
      </c>
      <c r="AO126" s="201">
        <v>0</v>
      </c>
      <c r="AP126" s="201">
        <v>0</v>
      </c>
      <c r="AQ126" s="201">
        <v>0</v>
      </c>
      <c r="AR126" s="201">
        <v>0</v>
      </c>
      <c r="AS126" s="201">
        <v>0</v>
      </c>
      <c r="AT126" s="201">
        <v>0</v>
      </c>
      <c r="AU126" s="201">
        <v>0</v>
      </c>
      <c r="AV126" s="201">
        <v>0</v>
      </c>
      <c r="AW126" s="201">
        <v>0</v>
      </c>
      <c r="AX126" s="201">
        <v>0</v>
      </c>
      <c r="AY126" s="201">
        <v>0</v>
      </c>
      <c r="AZ126" s="201">
        <v>0</v>
      </c>
      <c r="BA126" s="201">
        <v>0</v>
      </c>
      <c r="BB126" s="201">
        <v>0</v>
      </c>
      <c r="BC126" s="201">
        <v>0</v>
      </c>
      <c r="BD126" s="201">
        <v>0</v>
      </c>
      <c r="BE126" s="201">
        <v>0</v>
      </c>
      <c r="BF126" s="201">
        <v>0</v>
      </c>
      <c r="BG126" s="201">
        <v>0</v>
      </c>
      <c r="BH126" s="201">
        <v>0</v>
      </c>
      <c r="BI126" s="201">
        <v>0</v>
      </c>
      <c r="BJ126" s="201">
        <v>0</v>
      </c>
      <c r="BK126" s="201">
        <v>0</v>
      </c>
      <c r="BL126" s="201">
        <v>0</v>
      </c>
      <c r="BM126" s="201">
        <v>0</v>
      </c>
      <c r="BN126" s="201">
        <v>0</v>
      </c>
      <c r="BO126" s="201">
        <v>0</v>
      </c>
      <c r="BP126" s="201">
        <v>0</v>
      </c>
      <c r="BQ126" s="201">
        <v>0</v>
      </c>
      <c r="BR126" s="201">
        <v>0</v>
      </c>
      <c r="BS126" s="201">
        <v>0</v>
      </c>
      <c r="BT126" s="201">
        <v>0</v>
      </c>
      <c r="BU126" s="201">
        <v>0</v>
      </c>
      <c r="BV126" s="201">
        <v>0</v>
      </c>
      <c r="BW126" s="201">
        <v>0</v>
      </c>
      <c r="BX126" s="201">
        <v>0</v>
      </c>
      <c r="BY126" s="201">
        <v>0</v>
      </c>
      <c r="BZ126" s="201">
        <v>0</v>
      </c>
      <c r="CA126" s="201">
        <v>0</v>
      </c>
      <c r="CB126" s="201">
        <v>0</v>
      </c>
      <c r="CC126" s="201">
        <v>0</v>
      </c>
      <c r="CD126" s="201">
        <v>0</v>
      </c>
      <c r="CE126" s="201">
        <v>0</v>
      </c>
      <c r="CF126" s="201">
        <v>0</v>
      </c>
      <c r="CG126" s="201">
        <v>0</v>
      </c>
      <c r="CH126" s="201">
        <v>0</v>
      </c>
      <c r="CI126" s="201">
        <v>0</v>
      </c>
      <c r="CJ126" s="201">
        <v>0</v>
      </c>
      <c r="CK126" s="201">
        <v>0</v>
      </c>
      <c r="CL126" s="201">
        <v>0</v>
      </c>
      <c r="CM126" s="201">
        <v>0</v>
      </c>
      <c r="CN126" s="201">
        <v>0</v>
      </c>
      <c r="CO126" s="201">
        <v>0</v>
      </c>
      <c r="CP126" s="201">
        <v>0</v>
      </c>
      <c r="CQ126" s="201">
        <v>0</v>
      </c>
      <c r="CR126" s="201">
        <v>0</v>
      </c>
      <c r="CS126" s="201">
        <v>0</v>
      </c>
      <c r="CT126" s="201">
        <v>0</v>
      </c>
      <c r="CU126" s="201">
        <v>0</v>
      </c>
      <c r="CV126" s="201">
        <v>0</v>
      </c>
      <c r="CW126" s="201">
        <v>0</v>
      </c>
      <c r="CX126" s="201">
        <v>0</v>
      </c>
      <c r="CY126" s="201">
        <v>0</v>
      </c>
    </row>
    <row r="127" spans="1:103" s="201" customFormat="1" x14ac:dyDescent="0.2">
      <c r="A127" s="200" t="s">
        <v>636</v>
      </c>
      <c r="B127" s="201" t="s">
        <v>14</v>
      </c>
      <c r="C127" s="201">
        <v>70</v>
      </c>
      <c r="D127" s="201">
        <v>0</v>
      </c>
      <c r="E127" s="201">
        <v>22</v>
      </c>
      <c r="F127" s="201">
        <v>64</v>
      </c>
      <c r="G127" s="201">
        <v>107</v>
      </c>
      <c r="H127" s="201">
        <v>149</v>
      </c>
      <c r="I127" s="201">
        <v>194</v>
      </c>
      <c r="J127" s="201">
        <v>241</v>
      </c>
      <c r="K127" s="201">
        <v>276</v>
      </c>
      <c r="L127" s="201">
        <v>310</v>
      </c>
      <c r="M127" s="201">
        <v>343</v>
      </c>
      <c r="N127" s="201">
        <v>374</v>
      </c>
      <c r="O127" s="201">
        <v>404</v>
      </c>
      <c r="P127" s="201">
        <v>433</v>
      </c>
      <c r="Q127" s="201">
        <v>462</v>
      </c>
      <c r="R127" s="201">
        <v>489</v>
      </c>
      <c r="S127" s="201">
        <v>516</v>
      </c>
      <c r="T127" s="201">
        <v>543</v>
      </c>
      <c r="U127" s="201">
        <v>571</v>
      </c>
      <c r="V127" s="201">
        <v>597</v>
      </c>
      <c r="W127" s="201">
        <v>622</v>
      </c>
      <c r="X127" s="201">
        <v>647</v>
      </c>
      <c r="Y127" s="201">
        <v>671</v>
      </c>
      <c r="Z127" s="201">
        <v>696</v>
      </c>
      <c r="AA127" s="201">
        <v>721</v>
      </c>
      <c r="AB127" s="201">
        <v>748</v>
      </c>
      <c r="AC127" s="201">
        <v>781</v>
      </c>
      <c r="AD127" s="201">
        <v>825</v>
      </c>
      <c r="AE127" s="201">
        <v>890</v>
      </c>
      <c r="AF127" s="201">
        <v>1000</v>
      </c>
      <c r="AG127" s="201">
        <v>0</v>
      </c>
      <c r="AH127" s="201">
        <v>0</v>
      </c>
      <c r="AI127" s="201">
        <v>0</v>
      </c>
      <c r="AJ127" s="201">
        <v>0</v>
      </c>
      <c r="AK127" s="201">
        <v>0</v>
      </c>
      <c r="AL127" s="201">
        <v>0</v>
      </c>
      <c r="AM127" s="201">
        <v>0</v>
      </c>
      <c r="AN127" s="201">
        <v>0</v>
      </c>
      <c r="AO127" s="201">
        <v>0</v>
      </c>
      <c r="AP127" s="201">
        <v>0</v>
      </c>
      <c r="AQ127" s="201">
        <v>0</v>
      </c>
      <c r="AR127" s="201">
        <v>0</v>
      </c>
      <c r="AS127" s="201">
        <v>0</v>
      </c>
      <c r="AT127" s="201">
        <v>0</v>
      </c>
      <c r="AU127" s="201">
        <v>0</v>
      </c>
      <c r="AV127" s="201">
        <v>0</v>
      </c>
      <c r="AW127" s="201">
        <v>0</v>
      </c>
      <c r="AX127" s="201">
        <v>0</v>
      </c>
      <c r="AY127" s="201">
        <v>0</v>
      </c>
      <c r="AZ127" s="201">
        <v>0</v>
      </c>
      <c r="BA127" s="201">
        <v>0</v>
      </c>
      <c r="BB127" s="201">
        <v>0</v>
      </c>
      <c r="BC127" s="201">
        <v>0</v>
      </c>
      <c r="BD127" s="201">
        <v>0</v>
      </c>
      <c r="BE127" s="201">
        <v>0</v>
      </c>
      <c r="BF127" s="201">
        <v>0</v>
      </c>
      <c r="BG127" s="201">
        <v>0</v>
      </c>
      <c r="BH127" s="201">
        <v>0</v>
      </c>
      <c r="BI127" s="201">
        <v>0</v>
      </c>
      <c r="BJ127" s="201">
        <v>0</v>
      </c>
      <c r="BK127" s="201">
        <v>0</v>
      </c>
      <c r="BL127" s="201">
        <v>0</v>
      </c>
      <c r="BM127" s="201">
        <v>0</v>
      </c>
      <c r="BN127" s="201">
        <v>0</v>
      </c>
      <c r="BO127" s="201">
        <v>0</v>
      </c>
      <c r="BP127" s="201">
        <v>0</v>
      </c>
      <c r="BQ127" s="201">
        <v>0</v>
      </c>
      <c r="BR127" s="201">
        <v>0</v>
      </c>
      <c r="BS127" s="201">
        <v>0</v>
      </c>
      <c r="BT127" s="201">
        <v>0</v>
      </c>
      <c r="BU127" s="201">
        <v>0</v>
      </c>
      <c r="BV127" s="201">
        <v>0</v>
      </c>
      <c r="BW127" s="201">
        <v>0</v>
      </c>
      <c r="BX127" s="201">
        <v>0</v>
      </c>
      <c r="BY127" s="201">
        <v>0</v>
      </c>
      <c r="BZ127" s="201">
        <v>0</v>
      </c>
      <c r="CA127" s="201">
        <v>0</v>
      </c>
      <c r="CB127" s="201">
        <v>0</v>
      </c>
      <c r="CC127" s="201">
        <v>0</v>
      </c>
      <c r="CD127" s="201">
        <v>0</v>
      </c>
      <c r="CE127" s="201">
        <v>0</v>
      </c>
      <c r="CF127" s="201">
        <v>0</v>
      </c>
      <c r="CG127" s="201">
        <v>0</v>
      </c>
      <c r="CH127" s="201">
        <v>0</v>
      </c>
      <c r="CI127" s="201">
        <v>0</v>
      </c>
      <c r="CJ127" s="201">
        <v>0</v>
      </c>
      <c r="CK127" s="201">
        <v>0</v>
      </c>
      <c r="CL127" s="201">
        <v>0</v>
      </c>
      <c r="CM127" s="201">
        <v>0</v>
      </c>
      <c r="CN127" s="201">
        <v>0</v>
      </c>
      <c r="CO127" s="201">
        <v>0</v>
      </c>
      <c r="CP127" s="201">
        <v>0</v>
      </c>
      <c r="CQ127" s="201">
        <v>0</v>
      </c>
      <c r="CR127" s="201">
        <v>0</v>
      </c>
      <c r="CS127" s="201">
        <v>0</v>
      </c>
      <c r="CT127" s="201">
        <v>0</v>
      </c>
      <c r="CU127" s="201">
        <v>0</v>
      </c>
      <c r="CV127" s="201">
        <v>0</v>
      </c>
      <c r="CW127" s="201">
        <v>0</v>
      </c>
      <c r="CX127" s="201">
        <v>0</v>
      </c>
      <c r="CY127" s="201">
        <v>0</v>
      </c>
    </row>
  </sheetData>
  <phoneticPr fontId="6" type="noConversion"/>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27"/>
  <sheetViews>
    <sheetView topLeftCell="A34" workbookViewId="0">
      <selection activeCell="A4" sqref="A4"/>
    </sheetView>
  </sheetViews>
  <sheetFormatPr defaultRowHeight="12.75" x14ac:dyDescent="0.2"/>
  <cols>
    <col min="1" max="16384" width="9.140625" style="9"/>
  </cols>
  <sheetData>
    <row r="1" spans="1:103" x14ac:dyDescent="0.2">
      <c r="A1" s="9" t="s">
        <v>11</v>
      </c>
      <c r="B1" s="9" t="s">
        <v>12</v>
      </c>
      <c r="C1" s="9" t="s">
        <v>13</v>
      </c>
      <c r="D1" s="9">
        <v>1</v>
      </c>
      <c r="E1" s="9">
        <v>2</v>
      </c>
      <c r="F1" s="9">
        <v>3</v>
      </c>
      <c r="G1" s="9">
        <v>4</v>
      </c>
      <c r="H1" s="9">
        <v>5</v>
      </c>
      <c r="I1" s="9">
        <v>6</v>
      </c>
      <c r="J1" s="9">
        <v>7</v>
      </c>
      <c r="K1" s="9">
        <v>8</v>
      </c>
      <c r="L1" s="9">
        <v>9</v>
      </c>
      <c r="M1" s="9">
        <v>10</v>
      </c>
      <c r="N1" s="9">
        <v>11</v>
      </c>
      <c r="O1" s="9">
        <v>12</v>
      </c>
      <c r="P1" s="9">
        <v>13</v>
      </c>
      <c r="Q1" s="9">
        <v>14</v>
      </c>
      <c r="R1" s="9">
        <v>15</v>
      </c>
      <c r="S1" s="9">
        <v>16</v>
      </c>
      <c r="T1" s="9">
        <v>17</v>
      </c>
      <c r="U1" s="9">
        <v>18</v>
      </c>
      <c r="V1" s="9">
        <v>19</v>
      </c>
      <c r="W1" s="9">
        <v>20</v>
      </c>
      <c r="X1" s="9">
        <v>21</v>
      </c>
      <c r="Y1" s="9">
        <v>22</v>
      </c>
      <c r="Z1" s="9">
        <v>23</v>
      </c>
      <c r="AA1" s="9">
        <v>24</v>
      </c>
      <c r="AB1" s="9">
        <v>25</v>
      </c>
      <c r="AC1" s="9">
        <v>26</v>
      </c>
      <c r="AD1" s="9">
        <v>27</v>
      </c>
      <c r="AE1" s="9">
        <v>28</v>
      </c>
      <c r="AF1" s="9">
        <v>29</v>
      </c>
      <c r="AG1" s="9">
        <v>30</v>
      </c>
      <c r="AH1" s="9">
        <v>31</v>
      </c>
      <c r="AI1" s="9">
        <v>32</v>
      </c>
      <c r="AJ1" s="9">
        <v>33</v>
      </c>
      <c r="AK1" s="9">
        <v>34</v>
      </c>
      <c r="AL1" s="9">
        <v>35</v>
      </c>
      <c r="AM1" s="9">
        <v>36</v>
      </c>
      <c r="AN1" s="9">
        <v>37</v>
      </c>
      <c r="AO1" s="9">
        <v>38</v>
      </c>
      <c r="AP1" s="9">
        <v>39</v>
      </c>
      <c r="AQ1" s="9">
        <v>40</v>
      </c>
      <c r="AR1" s="9">
        <v>41</v>
      </c>
      <c r="AS1" s="9">
        <v>42</v>
      </c>
      <c r="AT1" s="9">
        <v>43</v>
      </c>
      <c r="AU1" s="9">
        <v>44</v>
      </c>
      <c r="AV1" s="9">
        <v>45</v>
      </c>
      <c r="AW1" s="9">
        <v>46</v>
      </c>
      <c r="AX1" s="9">
        <v>47</v>
      </c>
      <c r="AY1" s="9">
        <v>48</v>
      </c>
      <c r="AZ1" s="9">
        <v>49</v>
      </c>
      <c r="BA1" s="9">
        <v>50</v>
      </c>
      <c r="BB1" s="9">
        <v>51</v>
      </c>
      <c r="BC1" s="9">
        <v>52</v>
      </c>
      <c r="BD1" s="9">
        <v>53</v>
      </c>
      <c r="BE1" s="9">
        <v>54</v>
      </c>
      <c r="BF1" s="9">
        <v>55</v>
      </c>
      <c r="BG1" s="9">
        <v>56</v>
      </c>
      <c r="BH1" s="9">
        <v>57</v>
      </c>
      <c r="BI1" s="9">
        <v>58</v>
      </c>
      <c r="BJ1" s="9">
        <v>59</v>
      </c>
      <c r="BK1" s="9">
        <v>60</v>
      </c>
      <c r="BL1" s="9">
        <v>61</v>
      </c>
      <c r="BM1" s="9">
        <v>62</v>
      </c>
      <c r="BN1" s="9">
        <v>63</v>
      </c>
      <c r="BO1" s="9">
        <v>64</v>
      </c>
      <c r="BP1" s="9">
        <v>65</v>
      </c>
      <c r="BQ1" s="9">
        <v>66</v>
      </c>
      <c r="BR1" s="9">
        <v>67</v>
      </c>
      <c r="BS1" s="9">
        <v>68</v>
      </c>
      <c r="BT1" s="9">
        <v>69</v>
      </c>
      <c r="BU1" s="9">
        <v>70</v>
      </c>
      <c r="BV1" s="9">
        <v>71</v>
      </c>
      <c r="BW1" s="9">
        <v>72</v>
      </c>
      <c r="BX1" s="9">
        <v>73</v>
      </c>
      <c r="BY1" s="9">
        <v>74</v>
      </c>
      <c r="BZ1" s="9">
        <v>75</v>
      </c>
      <c r="CA1" s="9">
        <v>76</v>
      </c>
      <c r="CB1" s="9">
        <v>77</v>
      </c>
      <c r="CC1" s="9">
        <v>78</v>
      </c>
      <c r="CD1" s="9">
        <v>79</v>
      </c>
      <c r="CE1" s="9">
        <v>80</v>
      </c>
      <c r="CF1" s="9">
        <v>81</v>
      </c>
      <c r="CG1" s="9">
        <v>82</v>
      </c>
      <c r="CH1" s="9">
        <v>83</v>
      </c>
      <c r="CI1" s="9">
        <v>84</v>
      </c>
      <c r="CJ1" s="9">
        <v>85</v>
      </c>
      <c r="CK1" s="9">
        <v>86</v>
      </c>
      <c r="CL1" s="9">
        <v>87</v>
      </c>
      <c r="CM1" s="9">
        <v>88</v>
      </c>
      <c r="CN1" s="9">
        <v>89</v>
      </c>
      <c r="CO1" s="9">
        <v>90</v>
      </c>
      <c r="CP1" s="9">
        <v>91</v>
      </c>
      <c r="CQ1" s="9">
        <v>92</v>
      </c>
      <c r="CR1" s="9">
        <v>93</v>
      </c>
      <c r="CS1" s="9">
        <v>94</v>
      </c>
      <c r="CT1" s="9">
        <v>95</v>
      </c>
      <c r="CU1" s="9">
        <v>96</v>
      </c>
      <c r="CV1" s="9">
        <v>97</v>
      </c>
      <c r="CW1" s="9">
        <v>98</v>
      </c>
      <c r="CX1" s="9">
        <v>99</v>
      </c>
      <c r="CY1" s="9">
        <v>100</v>
      </c>
    </row>
    <row r="2" spans="1:103" s="10" customFormat="1" x14ac:dyDescent="0.2">
      <c r="A2" s="192" t="s">
        <v>635</v>
      </c>
      <c r="B2" s="10" t="s">
        <v>15</v>
      </c>
      <c r="C2" s="10">
        <v>0</v>
      </c>
      <c r="D2" s="10">
        <v>0</v>
      </c>
      <c r="E2" s="10">
        <v>1</v>
      </c>
      <c r="F2" s="10">
        <v>4</v>
      </c>
      <c r="G2" s="10">
        <v>7</v>
      </c>
      <c r="H2" s="10">
        <v>11</v>
      </c>
      <c r="I2" s="10">
        <v>14</v>
      </c>
      <c r="J2" s="10">
        <v>19</v>
      </c>
      <c r="K2" s="10">
        <v>22</v>
      </c>
      <c r="L2" s="10">
        <v>26</v>
      </c>
      <c r="M2" s="10">
        <v>29</v>
      </c>
      <c r="N2" s="10">
        <v>33</v>
      </c>
      <c r="O2" s="10">
        <v>37</v>
      </c>
      <c r="P2" s="10">
        <v>41</v>
      </c>
      <c r="Q2" s="10">
        <v>46</v>
      </c>
      <c r="R2" s="10">
        <v>50</v>
      </c>
      <c r="S2" s="10">
        <v>54</v>
      </c>
      <c r="T2" s="10">
        <v>59</v>
      </c>
      <c r="U2" s="10">
        <v>64</v>
      </c>
      <c r="V2" s="10">
        <v>69</v>
      </c>
      <c r="W2" s="10">
        <v>74</v>
      </c>
      <c r="X2" s="10">
        <v>79</v>
      </c>
      <c r="Y2" s="10">
        <v>85</v>
      </c>
      <c r="Z2" s="10">
        <v>90</v>
      </c>
      <c r="AA2" s="10">
        <v>96</v>
      </c>
      <c r="AB2" s="10">
        <v>102</v>
      </c>
      <c r="AC2" s="10">
        <v>109</v>
      </c>
      <c r="AD2" s="10">
        <v>115</v>
      </c>
      <c r="AE2" s="10">
        <v>122</v>
      </c>
      <c r="AF2" s="10">
        <v>129</v>
      </c>
      <c r="AG2" s="10">
        <v>136</v>
      </c>
      <c r="AH2" s="10">
        <v>143</v>
      </c>
      <c r="AI2" s="10">
        <v>151</v>
      </c>
      <c r="AJ2" s="10">
        <v>158</v>
      </c>
      <c r="AK2" s="10">
        <v>167</v>
      </c>
      <c r="AL2" s="10">
        <v>175</v>
      </c>
      <c r="AM2" s="10">
        <v>184</v>
      </c>
      <c r="AN2" s="10">
        <v>193</v>
      </c>
      <c r="AO2" s="10">
        <v>202</v>
      </c>
      <c r="AP2" s="10">
        <v>211</v>
      </c>
      <c r="AQ2" s="10">
        <v>221</v>
      </c>
      <c r="AR2" s="10">
        <v>231</v>
      </c>
      <c r="AS2" s="10">
        <v>242</v>
      </c>
      <c r="AT2" s="10">
        <v>252</v>
      </c>
      <c r="AU2" s="10">
        <v>263</v>
      </c>
      <c r="AV2" s="10">
        <v>275</v>
      </c>
      <c r="AW2" s="10">
        <v>286</v>
      </c>
      <c r="AX2" s="10">
        <v>298</v>
      </c>
      <c r="AY2" s="10">
        <v>311</v>
      </c>
      <c r="AZ2" s="10">
        <v>323</v>
      </c>
      <c r="BA2" s="10">
        <v>336</v>
      </c>
      <c r="BB2" s="10">
        <v>350</v>
      </c>
      <c r="BC2" s="10">
        <v>364</v>
      </c>
      <c r="BD2" s="10">
        <v>378</v>
      </c>
      <c r="BE2" s="10">
        <v>392</v>
      </c>
      <c r="BF2" s="10">
        <v>407</v>
      </c>
      <c r="BG2" s="10">
        <v>423</v>
      </c>
      <c r="BH2" s="10">
        <v>438</v>
      </c>
      <c r="BI2" s="10">
        <v>455</v>
      </c>
      <c r="BJ2" s="10">
        <v>471</v>
      </c>
      <c r="BK2" s="10">
        <v>488</v>
      </c>
      <c r="BL2" s="10">
        <v>502</v>
      </c>
      <c r="BM2" s="10">
        <v>516</v>
      </c>
      <c r="BN2" s="10">
        <v>531</v>
      </c>
      <c r="BO2" s="10">
        <v>546</v>
      </c>
      <c r="BP2" s="10">
        <v>561</v>
      </c>
      <c r="BQ2" s="10">
        <v>576</v>
      </c>
      <c r="BR2" s="10">
        <v>591</v>
      </c>
      <c r="BS2" s="10">
        <v>607</v>
      </c>
      <c r="BT2" s="10">
        <v>622</v>
      </c>
      <c r="BU2" s="10">
        <v>637</v>
      </c>
      <c r="BV2" s="10">
        <v>652</v>
      </c>
      <c r="BW2" s="10">
        <v>667</v>
      </c>
      <c r="BX2" s="10">
        <v>681</v>
      </c>
      <c r="BY2" s="10">
        <v>696</v>
      </c>
      <c r="BZ2" s="10">
        <v>710</v>
      </c>
      <c r="CA2" s="10">
        <v>723</v>
      </c>
      <c r="CB2" s="10">
        <v>736</v>
      </c>
      <c r="CC2" s="10">
        <v>749</v>
      </c>
      <c r="CD2" s="10">
        <v>761</v>
      </c>
      <c r="CE2" s="10">
        <v>773</v>
      </c>
      <c r="CF2" s="10">
        <v>785</v>
      </c>
      <c r="CG2" s="10">
        <v>796</v>
      </c>
      <c r="CH2" s="10">
        <v>807</v>
      </c>
      <c r="CI2" s="10">
        <v>817</v>
      </c>
      <c r="CJ2" s="10">
        <v>828</v>
      </c>
      <c r="CK2" s="10">
        <v>838</v>
      </c>
      <c r="CL2" s="10">
        <v>848</v>
      </c>
      <c r="CM2" s="10">
        <v>857</v>
      </c>
      <c r="CN2" s="10">
        <v>867</v>
      </c>
      <c r="CO2" s="10">
        <v>876</v>
      </c>
      <c r="CP2" s="10">
        <v>885</v>
      </c>
      <c r="CQ2" s="10">
        <v>893</v>
      </c>
      <c r="CR2" s="10">
        <v>902</v>
      </c>
      <c r="CS2" s="10">
        <v>911</v>
      </c>
      <c r="CT2" s="10">
        <v>920</v>
      </c>
      <c r="CU2" s="10">
        <v>931</v>
      </c>
      <c r="CV2" s="10">
        <v>946</v>
      </c>
      <c r="CW2" s="10">
        <v>966</v>
      </c>
      <c r="CX2" s="10">
        <v>1000</v>
      </c>
      <c r="CY2" s="10">
        <v>0</v>
      </c>
    </row>
    <row r="3" spans="1:103" s="10" customFormat="1" x14ac:dyDescent="0.2">
      <c r="A3" s="192" t="s">
        <v>635</v>
      </c>
      <c r="B3" s="10" t="s">
        <v>15</v>
      </c>
      <c r="C3" s="10">
        <v>1</v>
      </c>
      <c r="D3" s="10">
        <v>0</v>
      </c>
      <c r="E3" s="10">
        <v>1</v>
      </c>
      <c r="F3" s="10">
        <v>4</v>
      </c>
      <c r="G3" s="10">
        <v>8</v>
      </c>
      <c r="H3" s="10">
        <v>11</v>
      </c>
      <c r="I3" s="10">
        <v>15</v>
      </c>
      <c r="J3" s="10">
        <v>19</v>
      </c>
      <c r="K3" s="10">
        <v>23</v>
      </c>
      <c r="L3" s="10">
        <v>27</v>
      </c>
      <c r="M3" s="10">
        <v>31</v>
      </c>
      <c r="N3" s="10">
        <v>35</v>
      </c>
      <c r="O3" s="10">
        <v>39</v>
      </c>
      <c r="P3" s="10">
        <v>43</v>
      </c>
      <c r="Q3" s="10">
        <v>47</v>
      </c>
      <c r="R3" s="10">
        <v>52</v>
      </c>
      <c r="S3" s="10">
        <v>57</v>
      </c>
      <c r="T3" s="10">
        <v>61</v>
      </c>
      <c r="U3" s="10">
        <v>66</v>
      </c>
      <c r="V3" s="10">
        <v>72</v>
      </c>
      <c r="W3" s="10">
        <v>77</v>
      </c>
      <c r="X3" s="10">
        <v>82</v>
      </c>
      <c r="Y3" s="10">
        <v>88</v>
      </c>
      <c r="Z3" s="10">
        <v>94</v>
      </c>
      <c r="AA3" s="10">
        <v>100</v>
      </c>
      <c r="AB3" s="10">
        <v>106</v>
      </c>
      <c r="AC3" s="10">
        <v>113</v>
      </c>
      <c r="AD3" s="10">
        <v>119</v>
      </c>
      <c r="AE3" s="10">
        <v>126</v>
      </c>
      <c r="AF3" s="10">
        <v>134</v>
      </c>
      <c r="AG3" s="10">
        <v>141</v>
      </c>
      <c r="AH3" s="10">
        <v>149</v>
      </c>
      <c r="AI3" s="10">
        <v>157</v>
      </c>
      <c r="AJ3" s="10">
        <v>165</v>
      </c>
      <c r="AK3" s="10">
        <v>173</v>
      </c>
      <c r="AL3" s="10">
        <v>182</v>
      </c>
      <c r="AM3" s="10">
        <v>191</v>
      </c>
      <c r="AN3" s="10">
        <v>200</v>
      </c>
      <c r="AO3" s="10">
        <v>210</v>
      </c>
      <c r="AP3" s="10">
        <v>219</v>
      </c>
      <c r="AQ3" s="10">
        <v>230</v>
      </c>
      <c r="AR3" s="10">
        <v>240</v>
      </c>
      <c r="AS3" s="10">
        <v>251</v>
      </c>
      <c r="AT3" s="10">
        <v>262</v>
      </c>
      <c r="AU3" s="10">
        <v>273</v>
      </c>
      <c r="AV3" s="10">
        <v>285</v>
      </c>
      <c r="AW3" s="10">
        <v>297</v>
      </c>
      <c r="AX3" s="10">
        <v>309</v>
      </c>
      <c r="AY3" s="10">
        <v>322</v>
      </c>
      <c r="AZ3" s="10">
        <v>335</v>
      </c>
      <c r="BA3" s="10">
        <v>349</v>
      </c>
      <c r="BB3" s="10">
        <v>363</v>
      </c>
      <c r="BC3" s="10">
        <v>377</v>
      </c>
      <c r="BD3" s="10">
        <v>392</v>
      </c>
      <c r="BE3" s="10">
        <v>407</v>
      </c>
      <c r="BF3" s="10">
        <v>422</v>
      </c>
      <c r="BG3" s="10">
        <v>438</v>
      </c>
      <c r="BH3" s="10">
        <v>454</v>
      </c>
      <c r="BI3" s="10">
        <v>471</v>
      </c>
      <c r="BJ3" s="10">
        <v>488</v>
      </c>
      <c r="BK3" s="10">
        <v>502</v>
      </c>
      <c r="BL3" s="10">
        <v>516</v>
      </c>
      <c r="BM3" s="10">
        <v>531</v>
      </c>
      <c r="BN3" s="10">
        <v>546</v>
      </c>
      <c r="BO3" s="10">
        <v>561</v>
      </c>
      <c r="BP3" s="10">
        <v>576</v>
      </c>
      <c r="BQ3" s="10">
        <v>591</v>
      </c>
      <c r="BR3" s="10">
        <v>607</v>
      </c>
      <c r="BS3" s="10">
        <v>622</v>
      </c>
      <c r="BT3" s="10">
        <v>637</v>
      </c>
      <c r="BU3" s="10">
        <v>652</v>
      </c>
      <c r="BV3" s="10">
        <v>667</v>
      </c>
      <c r="BW3" s="10">
        <v>681</v>
      </c>
      <c r="BX3" s="10">
        <v>696</v>
      </c>
      <c r="BY3" s="10">
        <v>710</v>
      </c>
      <c r="BZ3" s="10">
        <v>723</v>
      </c>
      <c r="CA3" s="10">
        <v>736</v>
      </c>
      <c r="CB3" s="10">
        <v>749</v>
      </c>
      <c r="CC3" s="10">
        <v>761</v>
      </c>
      <c r="CD3" s="10">
        <v>773</v>
      </c>
      <c r="CE3" s="10">
        <v>785</v>
      </c>
      <c r="CF3" s="10">
        <v>796</v>
      </c>
      <c r="CG3" s="10">
        <v>807</v>
      </c>
      <c r="CH3" s="10">
        <v>817</v>
      </c>
      <c r="CI3" s="10">
        <v>828</v>
      </c>
      <c r="CJ3" s="10">
        <v>838</v>
      </c>
      <c r="CK3" s="10">
        <v>848</v>
      </c>
      <c r="CL3" s="10">
        <v>857</v>
      </c>
      <c r="CM3" s="10">
        <v>867</v>
      </c>
      <c r="CN3" s="10">
        <v>876</v>
      </c>
      <c r="CO3" s="10">
        <v>885</v>
      </c>
      <c r="CP3" s="10">
        <v>893</v>
      </c>
      <c r="CQ3" s="10">
        <v>902</v>
      </c>
      <c r="CR3" s="10">
        <v>911</v>
      </c>
      <c r="CS3" s="10">
        <v>920</v>
      </c>
      <c r="CT3" s="10">
        <v>931</v>
      </c>
      <c r="CU3" s="10">
        <v>946</v>
      </c>
      <c r="CV3" s="10">
        <v>966</v>
      </c>
      <c r="CW3" s="10">
        <v>1000</v>
      </c>
      <c r="CX3" s="10">
        <v>0</v>
      </c>
      <c r="CY3" s="10">
        <v>0</v>
      </c>
    </row>
    <row r="4" spans="1:103" s="10" customFormat="1" x14ac:dyDescent="0.2">
      <c r="A4" s="192" t="s">
        <v>635</v>
      </c>
      <c r="B4" s="10" t="s">
        <v>15</v>
      </c>
      <c r="C4" s="10">
        <v>2</v>
      </c>
      <c r="D4" s="10">
        <v>0</v>
      </c>
      <c r="E4" s="10">
        <v>2</v>
      </c>
      <c r="F4" s="10">
        <v>5</v>
      </c>
      <c r="G4" s="10">
        <v>8</v>
      </c>
      <c r="H4" s="10">
        <v>12</v>
      </c>
      <c r="I4" s="10">
        <v>16</v>
      </c>
      <c r="J4" s="10">
        <v>20</v>
      </c>
      <c r="K4" s="10">
        <v>24</v>
      </c>
      <c r="L4" s="10">
        <v>28</v>
      </c>
      <c r="M4" s="10">
        <v>32</v>
      </c>
      <c r="N4" s="10">
        <v>36</v>
      </c>
      <c r="O4" s="10">
        <v>40</v>
      </c>
      <c r="P4" s="10">
        <v>45</v>
      </c>
      <c r="Q4" s="10">
        <v>49</v>
      </c>
      <c r="R4" s="10">
        <v>54</v>
      </c>
      <c r="S4" s="10">
        <v>59</v>
      </c>
      <c r="T4" s="10">
        <v>64</v>
      </c>
      <c r="U4" s="10">
        <v>69</v>
      </c>
      <c r="V4" s="10">
        <v>74</v>
      </c>
      <c r="W4" s="10">
        <v>80</v>
      </c>
      <c r="X4" s="10">
        <v>86</v>
      </c>
      <c r="Y4" s="10">
        <v>92</v>
      </c>
      <c r="Z4" s="10">
        <v>98</v>
      </c>
      <c r="AA4" s="10">
        <v>104</v>
      </c>
      <c r="AB4" s="10">
        <v>110</v>
      </c>
      <c r="AC4" s="10">
        <v>117</v>
      </c>
      <c r="AD4" s="10">
        <v>124</v>
      </c>
      <c r="AE4" s="10">
        <v>131</v>
      </c>
      <c r="AF4" s="10">
        <v>139</v>
      </c>
      <c r="AG4" s="10">
        <v>147</v>
      </c>
      <c r="AH4" s="10">
        <v>154</v>
      </c>
      <c r="AI4" s="10">
        <v>163</v>
      </c>
      <c r="AJ4" s="10">
        <v>171</v>
      </c>
      <c r="AK4" s="10">
        <v>180</v>
      </c>
      <c r="AL4" s="10">
        <v>189</v>
      </c>
      <c r="AM4" s="10">
        <v>198</v>
      </c>
      <c r="AN4" s="10">
        <v>208</v>
      </c>
      <c r="AO4" s="10">
        <v>218</v>
      </c>
      <c r="AP4" s="10">
        <v>228</v>
      </c>
      <c r="AQ4" s="10">
        <v>238</v>
      </c>
      <c r="AR4" s="10">
        <v>249</v>
      </c>
      <c r="AS4" s="10">
        <v>260</v>
      </c>
      <c r="AT4" s="10">
        <v>272</v>
      </c>
      <c r="AU4" s="10">
        <v>284</v>
      </c>
      <c r="AV4" s="10">
        <v>296</v>
      </c>
      <c r="AW4" s="10">
        <v>308</v>
      </c>
      <c r="AX4" s="10">
        <v>321</v>
      </c>
      <c r="AY4" s="10">
        <v>334</v>
      </c>
      <c r="AZ4" s="10">
        <v>348</v>
      </c>
      <c r="BA4" s="10">
        <v>362</v>
      </c>
      <c r="BB4" s="10">
        <v>376</v>
      </c>
      <c r="BC4" s="10">
        <v>391</v>
      </c>
      <c r="BD4" s="10">
        <v>406</v>
      </c>
      <c r="BE4" s="10">
        <v>422</v>
      </c>
      <c r="BF4" s="10">
        <v>438</v>
      </c>
      <c r="BG4" s="10">
        <v>454</v>
      </c>
      <c r="BH4" s="10">
        <v>471</v>
      </c>
      <c r="BI4" s="10">
        <v>488</v>
      </c>
      <c r="BJ4" s="10">
        <v>502</v>
      </c>
      <c r="BK4" s="10">
        <v>516</v>
      </c>
      <c r="BL4" s="10">
        <v>531</v>
      </c>
      <c r="BM4" s="10">
        <v>546</v>
      </c>
      <c r="BN4" s="10">
        <v>561</v>
      </c>
      <c r="BO4" s="10">
        <v>576</v>
      </c>
      <c r="BP4" s="10">
        <v>591</v>
      </c>
      <c r="BQ4" s="10">
        <v>607</v>
      </c>
      <c r="BR4" s="10">
        <v>622</v>
      </c>
      <c r="BS4" s="10">
        <v>637</v>
      </c>
      <c r="BT4" s="10">
        <v>652</v>
      </c>
      <c r="BU4" s="10">
        <v>667</v>
      </c>
      <c r="BV4" s="10">
        <v>681</v>
      </c>
      <c r="BW4" s="10">
        <v>696</v>
      </c>
      <c r="BX4" s="10">
        <v>710</v>
      </c>
      <c r="BY4" s="10">
        <v>723</v>
      </c>
      <c r="BZ4" s="10">
        <v>736</v>
      </c>
      <c r="CA4" s="10">
        <v>749</v>
      </c>
      <c r="CB4" s="10">
        <v>761</v>
      </c>
      <c r="CC4" s="10">
        <v>773</v>
      </c>
      <c r="CD4" s="10">
        <v>785</v>
      </c>
      <c r="CE4" s="10">
        <v>796</v>
      </c>
      <c r="CF4" s="10">
        <v>807</v>
      </c>
      <c r="CG4" s="10">
        <v>817</v>
      </c>
      <c r="CH4" s="10">
        <v>828</v>
      </c>
      <c r="CI4" s="10">
        <v>838</v>
      </c>
      <c r="CJ4" s="10">
        <v>848</v>
      </c>
      <c r="CK4" s="10">
        <v>857</v>
      </c>
      <c r="CL4" s="10">
        <v>867</v>
      </c>
      <c r="CM4" s="10">
        <v>876</v>
      </c>
      <c r="CN4" s="10">
        <v>885</v>
      </c>
      <c r="CO4" s="10">
        <v>893</v>
      </c>
      <c r="CP4" s="10">
        <v>902</v>
      </c>
      <c r="CQ4" s="10">
        <v>911</v>
      </c>
      <c r="CR4" s="10">
        <v>920</v>
      </c>
      <c r="CS4" s="10">
        <v>931</v>
      </c>
      <c r="CT4" s="10">
        <v>946</v>
      </c>
      <c r="CU4" s="10">
        <v>966</v>
      </c>
      <c r="CV4" s="10">
        <v>1000</v>
      </c>
      <c r="CW4" s="10">
        <v>0</v>
      </c>
      <c r="CX4" s="10">
        <v>0</v>
      </c>
      <c r="CY4" s="10">
        <v>0</v>
      </c>
    </row>
    <row r="5" spans="1:103" s="10" customFormat="1" x14ac:dyDescent="0.2">
      <c r="A5" s="192" t="s">
        <v>635</v>
      </c>
      <c r="B5" s="10" t="s">
        <v>15</v>
      </c>
      <c r="C5" s="10">
        <v>3</v>
      </c>
      <c r="D5" s="10">
        <v>0</v>
      </c>
      <c r="E5" s="10">
        <v>2</v>
      </c>
      <c r="F5" s="10">
        <v>5</v>
      </c>
      <c r="G5" s="10">
        <v>8</v>
      </c>
      <c r="H5" s="10">
        <v>12</v>
      </c>
      <c r="I5" s="10">
        <v>16</v>
      </c>
      <c r="J5" s="10">
        <v>21</v>
      </c>
      <c r="K5" s="10">
        <v>25</v>
      </c>
      <c r="L5" s="10">
        <v>29</v>
      </c>
      <c r="M5" s="10">
        <v>33</v>
      </c>
      <c r="N5" s="10">
        <v>37</v>
      </c>
      <c r="O5" s="10">
        <v>42</v>
      </c>
      <c r="P5" s="10">
        <v>47</v>
      </c>
      <c r="Q5" s="10">
        <v>51</v>
      </c>
      <c r="R5" s="10">
        <v>56</v>
      </c>
      <c r="S5" s="10">
        <v>61</v>
      </c>
      <c r="T5" s="10">
        <v>66</v>
      </c>
      <c r="U5" s="10">
        <v>72</v>
      </c>
      <c r="V5" s="10">
        <v>77</v>
      </c>
      <c r="W5" s="10">
        <v>83</v>
      </c>
      <c r="X5" s="10">
        <v>89</v>
      </c>
      <c r="Y5" s="10">
        <v>95</v>
      </c>
      <c r="Z5" s="10">
        <v>101</v>
      </c>
      <c r="AA5" s="10">
        <v>108</v>
      </c>
      <c r="AB5" s="10">
        <v>115</v>
      </c>
      <c r="AC5" s="10">
        <v>122</v>
      </c>
      <c r="AD5" s="10">
        <v>129</v>
      </c>
      <c r="AE5" s="10">
        <v>137</v>
      </c>
      <c r="AF5" s="10">
        <v>144</v>
      </c>
      <c r="AG5" s="10">
        <v>152</v>
      </c>
      <c r="AH5" s="10">
        <v>161</v>
      </c>
      <c r="AI5" s="10">
        <v>169</v>
      </c>
      <c r="AJ5" s="10">
        <v>178</v>
      </c>
      <c r="AK5" s="10">
        <v>187</v>
      </c>
      <c r="AL5" s="10">
        <v>196</v>
      </c>
      <c r="AM5" s="10">
        <v>206</v>
      </c>
      <c r="AN5" s="10">
        <v>216</v>
      </c>
      <c r="AO5" s="10">
        <v>226</v>
      </c>
      <c r="AP5" s="10">
        <v>237</v>
      </c>
      <c r="AQ5" s="10">
        <v>248</v>
      </c>
      <c r="AR5" s="10">
        <v>259</v>
      </c>
      <c r="AS5" s="10">
        <v>270</v>
      </c>
      <c r="AT5" s="10">
        <v>282</v>
      </c>
      <c r="AU5" s="10">
        <v>295</v>
      </c>
      <c r="AV5" s="10">
        <v>307</v>
      </c>
      <c r="AW5" s="10">
        <v>320</v>
      </c>
      <c r="AX5" s="10">
        <v>333</v>
      </c>
      <c r="AY5" s="10">
        <v>347</v>
      </c>
      <c r="AZ5" s="10">
        <v>361</v>
      </c>
      <c r="BA5" s="10">
        <v>376</v>
      </c>
      <c r="BB5" s="10">
        <v>390</v>
      </c>
      <c r="BC5" s="10">
        <v>406</v>
      </c>
      <c r="BD5" s="10">
        <v>421</v>
      </c>
      <c r="BE5" s="10">
        <v>437</v>
      </c>
      <c r="BF5" s="10">
        <v>454</v>
      </c>
      <c r="BG5" s="10">
        <v>471</v>
      </c>
      <c r="BH5" s="10">
        <v>488</v>
      </c>
      <c r="BI5" s="10">
        <v>502</v>
      </c>
      <c r="BJ5" s="10">
        <v>516</v>
      </c>
      <c r="BK5" s="10">
        <v>531</v>
      </c>
      <c r="BL5" s="10">
        <v>546</v>
      </c>
      <c r="BM5" s="10">
        <v>561</v>
      </c>
      <c r="BN5" s="10">
        <v>576</v>
      </c>
      <c r="BO5" s="10">
        <v>591</v>
      </c>
      <c r="BP5" s="10">
        <v>607</v>
      </c>
      <c r="BQ5" s="10">
        <v>622</v>
      </c>
      <c r="BR5" s="10">
        <v>637</v>
      </c>
      <c r="BS5" s="10">
        <v>652</v>
      </c>
      <c r="BT5" s="10">
        <v>667</v>
      </c>
      <c r="BU5" s="10">
        <v>681</v>
      </c>
      <c r="BV5" s="10">
        <v>696</v>
      </c>
      <c r="BW5" s="10">
        <v>710</v>
      </c>
      <c r="BX5" s="10">
        <v>723</v>
      </c>
      <c r="BY5" s="10">
        <v>736</v>
      </c>
      <c r="BZ5" s="10">
        <v>749</v>
      </c>
      <c r="CA5" s="10">
        <v>761</v>
      </c>
      <c r="CB5" s="10">
        <v>773</v>
      </c>
      <c r="CC5" s="10">
        <v>785</v>
      </c>
      <c r="CD5" s="10">
        <v>796</v>
      </c>
      <c r="CE5" s="10">
        <v>807</v>
      </c>
      <c r="CF5" s="10">
        <v>817</v>
      </c>
      <c r="CG5" s="10">
        <v>828</v>
      </c>
      <c r="CH5" s="10">
        <v>838</v>
      </c>
      <c r="CI5" s="10">
        <v>848</v>
      </c>
      <c r="CJ5" s="10">
        <v>857</v>
      </c>
      <c r="CK5" s="10">
        <v>867</v>
      </c>
      <c r="CL5" s="10">
        <v>876</v>
      </c>
      <c r="CM5" s="10">
        <v>885</v>
      </c>
      <c r="CN5" s="10">
        <v>893</v>
      </c>
      <c r="CO5" s="10">
        <v>902</v>
      </c>
      <c r="CP5" s="10">
        <v>911</v>
      </c>
      <c r="CQ5" s="10">
        <v>920</v>
      </c>
      <c r="CR5" s="10">
        <v>931</v>
      </c>
      <c r="CS5" s="10">
        <v>946</v>
      </c>
      <c r="CT5" s="10">
        <v>966</v>
      </c>
      <c r="CU5" s="10">
        <v>1000</v>
      </c>
      <c r="CV5" s="10">
        <v>0</v>
      </c>
      <c r="CW5" s="10">
        <v>0</v>
      </c>
      <c r="CX5" s="10">
        <v>0</v>
      </c>
      <c r="CY5" s="10">
        <v>0</v>
      </c>
    </row>
    <row r="6" spans="1:103" s="10" customFormat="1" x14ac:dyDescent="0.2">
      <c r="A6" s="192" t="s">
        <v>635</v>
      </c>
      <c r="B6" s="10" t="s">
        <v>15</v>
      </c>
      <c r="C6" s="10">
        <v>4</v>
      </c>
      <c r="D6" s="10">
        <v>0</v>
      </c>
      <c r="E6" s="10">
        <v>2</v>
      </c>
      <c r="F6" s="10">
        <v>5</v>
      </c>
      <c r="G6" s="10">
        <v>9</v>
      </c>
      <c r="H6" s="10">
        <v>13</v>
      </c>
      <c r="I6" s="10">
        <v>17</v>
      </c>
      <c r="J6" s="10">
        <v>22</v>
      </c>
      <c r="K6" s="10">
        <v>26</v>
      </c>
      <c r="L6" s="10">
        <v>30</v>
      </c>
      <c r="M6" s="10">
        <v>34</v>
      </c>
      <c r="N6" s="10">
        <v>39</v>
      </c>
      <c r="O6" s="10">
        <v>44</v>
      </c>
      <c r="P6" s="10">
        <v>48</v>
      </c>
      <c r="Q6" s="10">
        <v>53</v>
      </c>
      <c r="R6" s="10">
        <v>58</v>
      </c>
      <c r="S6" s="10">
        <v>64</v>
      </c>
      <c r="T6" s="10">
        <v>69</v>
      </c>
      <c r="U6" s="10">
        <v>75</v>
      </c>
      <c r="V6" s="10">
        <v>80</v>
      </c>
      <c r="W6" s="10">
        <v>86</v>
      </c>
      <c r="X6" s="10">
        <v>93</v>
      </c>
      <c r="Y6" s="10">
        <v>99</v>
      </c>
      <c r="Z6" s="10">
        <v>105</v>
      </c>
      <c r="AA6" s="10">
        <v>112</v>
      </c>
      <c r="AB6" s="10">
        <v>119</v>
      </c>
      <c r="AC6" s="10">
        <v>127</v>
      </c>
      <c r="AD6" s="10">
        <v>134</v>
      </c>
      <c r="AE6" s="10">
        <v>142</v>
      </c>
      <c r="AF6" s="10">
        <v>150</v>
      </c>
      <c r="AG6" s="10">
        <v>158</v>
      </c>
      <c r="AH6" s="10">
        <v>167</v>
      </c>
      <c r="AI6" s="10">
        <v>176</v>
      </c>
      <c r="AJ6" s="10">
        <v>185</v>
      </c>
      <c r="AK6" s="10">
        <v>194</v>
      </c>
      <c r="AL6" s="10">
        <v>204</v>
      </c>
      <c r="AM6" s="10">
        <v>214</v>
      </c>
      <c r="AN6" s="10">
        <v>224</v>
      </c>
      <c r="AO6" s="10">
        <v>235</v>
      </c>
      <c r="AP6" s="10">
        <v>246</v>
      </c>
      <c r="AQ6" s="10">
        <v>257</v>
      </c>
      <c r="AR6" s="10">
        <v>269</v>
      </c>
      <c r="AS6" s="10">
        <v>281</v>
      </c>
      <c r="AT6" s="10">
        <v>293</v>
      </c>
      <c r="AU6" s="10">
        <v>306</v>
      </c>
      <c r="AV6" s="10">
        <v>319</v>
      </c>
      <c r="AW6" s="10">
        <v>332</v>
      </c>
      <c r="AX6" s="10">
        <v>346</v>
      </c>
      <c r="AY6" s="10">
        <v>360</v>
      </c>
      <c r="AZ6" s="10">
        <v>375</v>
      </c>
      <c r="BA6" s="10">
        <v>390</v>
      </c>
      <c r="BB6" s="10">
        <v>405</v>
      </c>
      <c r="BC6" s="10">
        <v>421</v>
      </c>
      <c r="BD6" s="10">
        <v>437</v>
      </c>
      <c r="BE6" s="10">
        <v>454</v>
      </c>
      <c r="BF6" s="10">
        <v>471</v>
      </c>
      <c r="BG6" s="10">
        <v>488</v>
      </c>
      <c r="BH6" s="10">
        <v>502</v>
      </c>
      <c r="BI6" s="10">
        <v>516</v>
      </c>
      <c r="BJ6" s="10">
        <v>531</v>
      </c>
      <c r="BK6" s="10">
        <v>546</v>
      </c>
      <c r="BL6" s="10">
        <v>561</v>
      </c>
      <c r="BM6" s="10">
        <v>576</v>
      </c>
      <c r="BN6" s="10">
        <v>591</v>
      </c>
      <c r="BO6" s="10">
        <v>607</v>
      </c>
      <c r="BP6" s="10">
        <v>622</v>
      </c>
      <c r="BQ6" s="10">
        <v>637</v>
      </c>
      <c r="BR6" s="10">
        <v>652</v>
      </c>
      <c r="BS6" s="10">
        <v>667</v>
      </c>
      <c r="BT6" s="10">
        <v>681</v>
      </c>
      <c r="BU6" s="10">
        <v>696</v>
      </c>
      <c r="BV6" s="10">
        <v>710</v>
      </c>
      <c r="BW6" s="10">
        <v>723</v>
      </c>
      <c r="BX6" s="10">
        <v>736</v>
      </c>
      <c r="BY6" s="10">
        <v>749</v>
      </c>
      <c r="BZ6" s="10">
        <v>761</v>
      </c>
      <c r="CA6" s="10">
        <v>773</v>
      </c>
      <c r="CB6" s="10">
        <v>785</v>
      </c>
      <c r="CC6" s="10">
        <v>796</v>
      </c>
      <c r="CD6" s="10">
        <v>807</v>
      </c>
      <c r="CE6" s="10">
        <v>817</v>
      </c>
      <c r="CF6" s="10">
        <v>828</v>
      </c>
      <c r="CG6" s="10">
        <v>838</v>
      </c>
      <c r="CH6" s="10">
        <v>848</v>
      </c>
      <c r="CI6" s="10">
        <v>857</v>
      </c>
      <c r="CJ6" s="10">
        <v>867</v>
      </c>
      <c r="CK6" s="10">
        <v>876</v>
      </c>
      <c r="CL6" s="10">
        <v>885</v>
      </c>
      <c r="CM6" s="10">
        <v>893</v>
      </c>
      <c r="CN6" s="10">
        <v>902</v>
      </c>
      <c r="CO6" s="10">
        <v>911</v>
      </c>
      <c r="CP6" s="10">
        <v>920</v>
      </c>
      <c r="CQ6" s="10">
        <v>931</v>
      </c>
      <c r="CR6" s="10">
        <v>946</v>
      </c>
      <c r="CS6" s="10">
        <v>966</v>
      </c>
      <c r="CT6" s="10">
        <v>1000</v>
      </c>
      <c r="CU6" s="10">
        <v>0</v>
      </c>
      <c r="CV6" s="10">
        <v>0</v>
      </c>
      <c r="CW6" s="10">
        <v>0</v>
      </c>
      <c r="CX6" s="10">
        <v>0</v>
      </c>
      <c r="CY6" s="10">
        <v>0</v>
      </c>
    </row>
    <row r="7" spans="1:103" s="10" customFormat="1" x14ac:dyDescent="0.2">
      <c r="A7" s="192" t="s">
        <v>635</v>
      </c>
      <c r="B7" s="10" t="s">
        <v>15</v>
      </c>
      <c r="C7" s="10">
        <v>5</v>
      </c>
      <c r="D7" s="10">
        <v>0</v>
      </c>
      <c r="E7" s="10">
        <v>2</v>
      </c>
      <c r="F7" s="10">
        <v>5</v>
      </c>
      <c r="G7" s="10">
        <v>9</v>
      </c>
      <c r="H7" s="10">
        <v>13</v>
      </c>
      <c r="I7" s="10">
        <v>18</v>
      </c>
      <c r="J7" s="10">
        <v>23</v>
      </c>
      <c r="K7" s="10">
        <v>27</v>
      </c>
      <c r="L7" s="10">
        <v>31</v>
      </c>
      <c r="M7" s="10">
        <v>36</v>
      </c>
      <c r="N7" s="10">
        <v>41</v>
      </c>
      <c r="O7" s="10">
        <v>45</v>
      </c>
      <c r="P7" s="10">
        <v>50</v>
      </c>
      <c r="Q7" s="10">
        <v>55</v>
      </c>
      <c r="R7" s="10">
        <v>61</v>
      </c>
      <c r="S7" s="10">
        <v>66</v>
      </c>
      <c r="T7" s="10">
        <v>72</v>
      </c>
      <c r="U7" s="10">
        <v>78</v>
      </c>
      <c r="V7" s="10">
        <v>84</v>
      </c>
      <c r="W7" s="10">
        <v>90</v>
      </c>
      <c r="X7" s="10">
        <v>96</v>
      </c>
      <c r="Y7" s="10">
        <v>103</v>
      </c>
      <c r="Z7" s="10">
        <v>110</v>
      </c>
      <c r="AA7" s="10">
        <v>117</v>
      </c>
      <c r="AB7" s="10">
        <v>124</v>
      </c>
      <c r="AC7" s="10">
        <v>132</v>
      </c>
      <c r="AD7" s="10">
        <v>140</v>
      </c>
      <c r="AE7" s="10">
        <v>148</v>
      </c>
      <c r="AF7" s="10">
        <v>156</v>
      </c>
      <c r="AG7" s="10">
        <v>165</v>
      </c>
      <c r="AH7" s="10">
        <v>174</v>
      </c>
      <c r="AI7" s="10">
        <v>183</v>
      </c>
      <c r="AJ7" s="10">
        <v>192</v>
      </c>
      <c r="AK7" s="10">
        <v>202</v>
      </c>
      <c r="AL7" s="10">
        <v>212</v>
      </c>
      <c r="AM7" s="10">
        <v>223</v>
      </c>
      <c r="AN7" s="10">
        <v>233</v>
      </c>
      <c r="AO7" s="10">
        <v>244</v>
      </c>
      <c r="AP7" s="10">
        <v>256</v>
      </c>
      <c r="AQ7" s="10">
        <v>267</v>
      </c>
      <c r="AR7" s="10">
        <v>279</v>
      </c>
      <c r="AS7" s="10">
        <v>292</v>
      </c>
      <c r="AT7" s="10">
        <v>305</v>
      </c>
      <c r="AU7" s="10">
        <v>318</v>
      </c>
      <c r="AV7" s="10">
        <v>331</v>
      </c>
      <c r="AW7" s="10">
        <v>345</v>
      </c>
      <c r="AX7" s="10">
        <v>359</v>
      </c>
      <c r="AY7" s="10">
        <v>374</v>
      </c>
      <c r="AZ7" s="10">
        <v>389</v>
      </c>
      <c r="BA7" s="10">
        <v>405</v>
      </c>
      <c r="BB7" s="10">
        <v>420</v>
      </c>
      <c r="BC7" s="10">
        <v>437</v>
      </c>
      <c r="BD7" s="10">
        <v>453</v>
      </c>
      <c r="BE7" s="10">
        <v>470</v>
      </c>
      <c r="BF7" s="10">
        <v>488</v>
      </c>
      <c r="BG7" s="10">
        <v>502</v>
      </c>
      <c r="BH7" s="10">
        <v>516</v>
      </c>
      <c r="BI7" s="10">
        <v>531</v>
      </c>
      <c r="BJ7" s="10">
        <v>546</v>
      </c>
      <c r="BK7" s="10">
        <v>561</v>
      </c>
      <c r="BL7" s="10">
        <v>576</v>
      </c>
      <c r="BM7" s="10">
        <v>591</v>
      </c>
      <c r="BN7" s="10">
        <v>607</v>
      </c>
      <c r="BO7" s="10">
        <v>622</v>
      </c>
      <c r="BP7" s="10">
        <v>637</v>
      </c>
      <c r="BQ7" s="10">
        <v>652</v>
      </c>
      <c r="BR7" s="10">
        <v>667</v>
      </c>
      <c r="BS7" s="10">
        <v>681</v>
      </c>
      <c r="BT7" s="10">
        <v>696</v>
      </c>
      <c r="BU7" s="10">
        <v>710</v>
      </c>
      <c r="BV7" s="10">
        <v>723</v>
      </c>
      <c r="BW7" s="10">
        <v>736</v>
      </c>
      <c r="BX7" s="10">
        <v>749</v>
      </c>
      <c r="BY7" s="10">
        <v>761</v>
      </c>
      <c r="BZ7" s="10">
        <v>773</v>
      </c>
      <c r="CA7" s="10">
        <v>785</v>
      </c>
      <c r="CB7" s="10">
        <v>796</v>
      </c>
      <c r="CC7" s="10">
        <v>807</v>
      </c>
      <c r="CD7" s="10">
        <v>817</v>
      </c>
      <c r="CE7" s="10">
        <v>828</v>
      </c>
      <c r="CF7" s="10">
        <v>838</v>
      </c>
      <c r="CG7" s="10">
        <v>848</v>
      </c>
      <c r="CH7" s="10">
        <v>857</v>
      </c>
      <c r="CI7" s="10">
        <v>867</v>
      </c>
      <c r="CJ7" s="10">
        <v>876</v>
      </c>
      <c r="CK7" s="10">
        <v>885</v>
      </c>
      <c r="CL7" s="10">
        <v>893</v>
      </c>
      <c r="CM7" s="10">
        <v>902</v>
      </c>
      <c r="CN7" s="10">
        <v>911</v>
      </c>
      <c r="CO7" s="10">
        <v>920</v>
      </c>
      <c r="CP7" s="10">
        <v>931</v>
      </c>
      <c r="CQ7" s="10">
        <v>946</v>
      </c>
      <c r="CR7" s="10">
        <v>966</v>
      </c>
      <c r="CS7" s="10">
        <v>1000</v>
      </c>
      <c r="CT7" s="10">
        <v>0</v>
      </c>
      <c r="CU7" s="10">
        <v>0</v>
      </c>
      <c r="CV7" s="10">
        <v>0</v>
      </c>
      <c r="CW7" s="10">
        <v>0</v>
      </c>
      <c r="CX7" s="10">
        <v>0</v>
      </c>
      <c r="CY7" s="10">
        <v>0</v>
      </c>
    </row>
    <row r="8" spans="1:103" s="10" customFormat="1" x14ac:dyDescent="0.2">
      <c r="A8" s="192" t="s">
        <v>635</v>
      </c>
      <c r="B8" s="10" t="s">
        <v>15</v>
      </c>
      <c r="C8" s="10">
        <v>6</v>
      </c>
      <c r="D8" s="10">
        <v>0</v>
      </c>
      <c r="E8" s="10">
        <v>2</v>
      </c>
      <c r="F8" s="10">
        <v>6</v>
      </c>
      <c r="G8" s="10">
        <v>10</v>
      </c>
      <c r="H8" s="10">
        <v>14</v>
      </c>
      <c r="I8" s="10">
        <v>18</v>
      </c>
      <c r="J8" s="10">
        <v>24</v>
      </c>
      <c r="K8" s="10">
        <v>28</v>
      </c>
      <c r="L8" s="10">
        <v>33</v>
      </c>
      <c r="M8" s="10">
        <v>37</v>
      </c>
      <c r="N8" s="10">
        <v>42</v>
      </c>
      <c r="O8" s="10">
        <v>47</v>
      </c>
      <c r="P8" s="10">
        <v>52</v>
      </c>
      <c r="Q8" s="10">
        <v>58</v>
      </c>
      <c r="R8" s="10">
        <v>63</v>
      </c>
      <c r="S8" s="10">
        <v>69</v>
      </c>
      <c r="T8" s="10">
        <v>75</v>
      </c>
      <c r="U8" s="10">
        <v>81</v>
      </c>
      <c r="V8" s="10">
        <v>87</v>
      </c>
      <c r="W8" s="10">
        <v>93</v>
      </c>
      <c r="X8" s="10">
        <v>100</v>
      </c>
      <c r="Y8" s="10">
        <v>107</v>
      </c>
      <c r="Z8" s="10">
        <v>114</v>
      </c>
      <c r="AA8" s="10">
        <v>121</v>
      </c>
      <c r="AB8" s="10">
        <v>129</v>
      </c>
      <c r="AC8" s="10">
        <v>137</v>
      </c>
      <c r="AD8" s="10">
        <v>145</v>
      </c>
      <c r="AE8" s="10">
        <v>154</v>
      </c>
      <c r="AF8" s="10">
        <v>162</v>
      </c>
      <c r="AG8" s="10">
        <v>171</v>
      </c>
      <c r="AH8" s="10">
        <v>181</v>
      </c>
      <c r="AI8" s="10">
        <v>190</v>
      </c>
      <c r="AJ8" s="10">
        <v>200</v>
      </c>
      <c r="AK8" s="10">
        <v>210</v>
      </c>
      <c r="AL8" s="10">
        <v>221</v>
      </c>
      <c r="AM8" s="10">
        <v>231</v>
      </c>
      <c r="AN8" s="10">
        <v>242</v>
      </c>
      <c r="AO8" s="10">
        <v>254</v>
      </c>
      <c r="AP8" s="10">
        <v>266</v>
      </c>
      <c r="AQ8" s="10">
        <v>278</v>
      </c>
      <c r="AR8" s="10">
        <v>290</v>
      </c>
      <c r="AS8" s="10">
        <v>303</v>
      </c>
      <c r="AT8" s="10">
        <v>316</v>
      </c>
      <c r="AU8" s="10">
        <v>330</v>
      </c>
      <c r="AV8" s="10">
        <v>344</v>
      </c>
      <c r="AW8" s="10">
        <v>358</v>
      </c>
      <c r="AX8" s="10">
        <v>373</v>
      </c>
      <c r="AY8" s="10">
        <v>388</v>
      </c>
      <c r="AZ8" s="10">
        <v>404</v>
      </c>
      <c r="BA8" s="10">
        <v>420</v>
      </c>
      <c r="BB8" s="10">
        <v>436</v>
      </c>
      <c r="BC8" s="10">
        <v>453</v>
      </c>
      <c r="BD8" s="10">
        <v>470</v>
      </c>
      <c r="BE8" s="10">
        <v>488</v>
      </c>
      <c r="BF8" s="10">
        <v>502</v>
      </c>
      <c r="BG8" s="10">
        <v>516</v>
      </c>
      <c r="BH8" s="10">
        <v>531</v>
      </c>
      <c r="BI8" s="10">
        <v>546</v>
      </c>
      <c r="BJ8" s="10">
        <v>561</v>
      </c>
      <c r="BK8" s="10">
        <v>576</v>
      </c>
      <c r="BL8" s="10">
        <v>591</v>
      </c>
      <c r="BM8" s="10">
        <v>607</v>
      </c>
      <c r="BN8" s="10">
        <v>622</v>
      </c>
      <c r="BO8" s="10">
        <v>637</v>
      </c>
      <c r="BP8" s="10">
        <v>652</v>
      </c>
      <c r="BQ8" s="10">
        <v>667</v>
      </c>
      <c r="BR8" s="10">
        <v>681</v>
      </c>
      <c r="BS8" s="10">
        <v>696</v>
      </c>
      <c r="BT8" s="10">
        <v>710</v>
      </c>
      <c r="BU8" s="10">
        <v>723</v>
      </c>
      <c r="BV8" s="10">
        <v>736</v>
      </c>
      <c r="BW8" s="10">
        <v>749</v>
      </c>
      <c r="BX8" s="10">
        <v>761</v>
      </c>
      <c r="BY8" s="10">
        <v>773</v>
      </c>
      <c r="BZ8" s="10">
        <v>785</v>
      </c>
      <c r="CA8" s="10">
        <v>796</v>
      </c>
      <c r="CB8" s="10">
        <v>807</v>
      </c>
      <c r="CC8" s="10">
        <v>817</v>
      </c>
      <c r="CD8" s="10">
        <v>828</v>
      </c>
      <c r="CE8" s="10">
        <v>838</v>
      </c>
      <c r="CF8" s="10">
        <v>848</v>
      </c>
      <c r="CG8" s="10">
        <v>857</v>
      </c>
      <c r="CH8" s="10">
        <v>867</v>
      </c>
      <c r="CI8" s="10">
        <v>876</v>
      </c>
      <c r="CJ8" s="10">
        <v>885</v>
      </c>
      <c r="CK8" s="10">
        <v>893</v>
      </c>
      <c r="CL8" s="10">
        <v>902</v>
      </c>
      <c r="CM8" s="10">
        <v>911</v>
      </c>
      <c r="CN8" s="10">
        <v>920</v>
      </c>
      <c r="CO8" s="10">
        <v>931</v>
      </c>
      <c r="CP8" s="10">
        <v>946</v>
      </c>
      <c r="CQ8" s="10">
        <v>966</v>
      </c>
      <c r="CR8" s="10">
        <v>1000</v>
      </c>
      <c r="CS8" s="10">
        <v>0</v>
      </c>
      <c r="CT8" s="10">
        <v>0</v>
      </c>
      <c r="CU8" s="10">
        <v>0</v>
      </c>
      <c r="CV8" s="10">
        <v>0</v>
      </c>
      <c r="CW8" s="10">
        <v>0</v>
      </c>
      <c r="CX8" s="10">
        <v>0</v>
      </c>
      <c r="CY8" s="10">
        <v>0</v>
      </c>
    </row>
    <row r="9" spans="1:103" s="10" customFormat="1" x14ac:dyDescent="0.2">
      <c r="A9" s="192" t="s">
        <v>635</v>
      </c>
      <c r="B9" s="10" t="s">
        <v>15</v>
      </c>
      <c r="C9" s="10">
        <v>7</v>
      </c>
      <c r="D9" s="10">
        <v>0</v>
      </c>
      <c r="E9" s="10">
        <v>2</v>
      </c>
      <c r="F9" s="10">
        <v>6</v>
      </c>
      <c r="G9" s="10">
        <v>10</v>
      </c>
      <c r="H9" s="10">
        <v>14</v>
      </c>
      <c r="I9" s="10">
        <v>19</v>
      </c>
      <c r="J9" s="10">
        <v>25</v>
      </c>
      <c r="K9" s="10">
        <v>29</v>
      </c>
      <c r="L9" s="10">
        <v>34</v>
      </c>
      <c r="M9" s="10">
        <v>39</v>
      </c>
      <c r="N9" s="10">
        <v>44</v>
      </c>
      <c r="O9" s="10">
        <v>49</v>
      </c>
      <c r="P9" s="10">
        <v>54</v>
      </c>
      <c r="Q9" s="10">
        <v>60</v>
      </c>
      <c r="R9" s="10">
        <v>66</v>
      </c>
      <c r="S9" s="10">
        <v>71</v>
      </c>
      <c r="T9" s="10">
        <v>78</v>
      </c>
      <c r="U9" s="10">
        <v>84</v>
      </c>
      <c r="V9" s="10">
        <v>90</v>
      </c>
      <c r="W9" s="10">
        <v>97</v>
      </c>
      <c r="X9" s="10">
        <v>104</v>
      </c>
      <c r="Y9" s="10">
        <v>111</v>
      </c>
      <c r="Z9" s="10">
        <v>119</v>
      </c>
      <c r="AA9" s="10">
        <v>126</v>
      </c>
      <c r="AB9" s="10">
        <v>134</v>
      </c>
      <c r="AC9" s="10">
        <v>143</v>
      </c>
      <c r="AD9" s="10">
        <v>151</v>
      </c>
      <c r="AE9" s="10">
        <v>160</v>
      </c>
      <c r="AF9" s="10">
        <v>169</v>
      </c>
      <c r="AG9" s="10">
        <v>178</v>
      </c>
      <c r="AH9" s="10">
        <v>188</v>
      </c>
      <c r="AI9" s="10">
        <v>198</v>
      </c>
      <c r="AJ9" s="10">
        <v>208</v>
      </c>
      <c r="AK9" s="10">
        <v>219</v>
      </c>
      <c r="AL9" s="10">
        <v>229</v>
      </c>
      <c r="AM9" s="10">
        <v>241</v>
      </c>
      <c r="AN9" s="10">
        <v>252</v>
      </c>
      <c r="AO9" s="10">
        <v>264</v>
      </c>
      <c r="AP9" s="10">
        <v>276</v>
      </c>
      <c r="AQ9" s="10">
        <v>289</v>
      </c>
      <c r="AR9" s="10">
        <v>302</v>
      </c>
      <c r="AS9" s="10">
        <v>315</v>
      </c>
      <c r="AT9" s="10">
        <v>329</v>
      </c>
      <c r="AU9" s="10">
        <v>343</v>
      </c>
      <c r="AV9" s="10">
        <v>357</v>
      </c>
      <c r="AW9" s="10">
        <v>372</v>
      </c>
      <c r="AX9" s="10">
        <v>387</v>
      </c>
      <c r="AY9" s="10">
        <v>403</v>
      </c>
      <c r="AZ9" s="10">
        <v>419</v>
      </c>
      <c r="BA9" s="10">
        <v>436</v>
      </c>
      <c r="BB9" s="10">
        <v>453</v>
      </c>
      <c r="BC9" s="10">
        <v>470</v>
      </c>
      <c r="BD9" s="10">
        <v>488</v>
      </c>
      <c r="BE9" s="10">
        <v>502</v>
      </c>
      <c r="BF9" s="10">
        <v>516</v>
      </c>
      <c r="BG9" s="10">
        <v>531</v>
      </c>
      <c r="BH9" s="10">
        <v>546</v>
      </c>
      <c r="BI9" s="10">
        <v>561</v>
      </c>
      <c r="BJ9" s="10">
        <v>576</v>
      </c>
      <c r="BK9" s="10">
        <v>591</v>
      </c>
      <c r="BL9" s="10">
        <v>607</v>
      </c>
      <c r="BM9" s="10">
        <v>622</v>
      </c>
      <c r="BN9" s="10">
        <v>637</v>
      </c>
      <c r="BO9" s="10">
        <v>652</v>
      </c>
      <c r="BP9" s="10">
        <v>667</v>
      </c>
      <c r="BQ9" s="10">
        <v>681</v>
      </c>
      <c r="BR9" s="10">
        <v>696</v>
      </c>
      <c r="BS9" s="10">
        <v>710</v>
      </c>
      <c r="BT9" s="10">
        <v>723</v>
      </c>
      <c r="BU9" s="10">
        <v>736</v>
      </c>
      <c r="BV9" s="10">
        <v>749</v>
      </c>
      <c r="BW9" s="10">
        <v>761</v>
      </c>
      <c r="BX9" s="10">
        <v>773</v>
      </c>
      <c r="BY9" s="10">
        <v>785</v>
      </c>
      <c r="BZ9" s="10">
        <v>796</v>
      </c>
      <c r="CA9" s="10">
        <v>807</v>
      </c>
      <c r="CB9" s="10">
        <v>817</v>
      </c>
      <c r="CC9" s="10">
        <v>828</v>
      </c>
      <c r="CD9" s="10">
        <v>838</v>
      </c>
      <c r="CE9" s="10">
        <v>848</v>
      </c>
      <c r="CF9" s="10">
        <v>857</v>
      </c>
      <c r="CG9" s="10">
        <v>867</v>
      </c>
      <c r="CH9" s="10">
        <v>876</v>
      </c>
      <c r="CI9" s="10">
        <v>885</v>
      </c>
      <c r="CJ9" s="10">
        <v>893</v>
      </c>
      <c r="CK9" s="10">
        <v>902</v>
      </c>
      <c r="CL9" s="10">
        <v>911</v>
      </c>
      <c r="CM9" s="10">
        <v>920</v>
      </c>
      <c r="CN9" s="10">
        <v>931</v>
      </c>
      <c r="CO9" s="10">
        <v>946</v>
      </c>
      <c r="CP9" s="10">
        <v>966</v>
      </c>
      <c r="CQ9" s="10">
        <v>1000</v>
      </c>
      <c r="CR9" s="10">
        <v>0</v>
      </c>
      <c r="CS9" s="10">
        <v>0</v>
      </c>
      <c r="CT9" s="10">
        <v>0</v>
      </c>
      <c r="CU9" s="10">
        <v>0</v>
      </c>
      <c r="CV9" s="10">
        <v>0</v>
      </c>
      <c r="CW9" s="10">
        <v>0</v>
      </c>
      <c r="CX9" s="10">
        <v>0</v>
      </c>
      <c r="CY9" s="10">
        <v>0</v>
      </c>
    </row>
    <row r="10" spans="1:103" s="10" customFormat="1" x14ac:dyDescent="0.2">
      <c r="A10" s="192" t="s">
        <v>635</v>
      </c>
      <c r="B10" s="10" t="s">
        <v>15</v>
      </c>
      <c r="C10" s="10">
        <v>8</v>
      </c>
      <c r="D10" s="10">
        <v>0</v>
      </c>
      <c r="E10" s="10">
        <v>2</v>
      </c>
      <c r="F10" s="10">
        <v>6</v>
      </c>
      <c r="G10" s="10">
        <v>10</v>
      </c>
      <c r="H10" s="10">
        <v>15</v>
      </c>
      <c r="I10" s="10">
        <v>20</v>
      </c>
      <c r="J10" s="10">
        <v>26</v>
      </c>
      <c r="K10" s="10">
        <v>30</v>
      </c>
      <c r="L10" s="10">
        <v>35</v>
      </c>
      <c r="M10" s="10">
        <v>40</v>
      </c>
      <c r="N10" s="10">
        <v>45</v>
      </c>
      <c r="O10" s="10">
        <v>51</v>
      </c>
      <c r="P10" s="10">
        <v>56</v>
      </c>
      <c r="Q10" s="10">
        <v>62</v>
      </c>
      <c r="R10" s="10">
        <v>68</v>
      </c>
      <c r="S10" s="10">
        <v>74</v>
      </c>
      <c r="T10" s="10">
        <v>81</v>
      </c>
      <c r="U10" s="10">
        <v>87</v>
      </c>
      <c r="V10" s="10">
        <v>94</v>
      </c>
      <c r="W10" s="10">
        <v>101</v>
      </c>
      <c r="X10" s="10">
        <v>108</v>
      </c>
      <c r="Y10" s="10">
        <v>116</v>
      </c>
      <c r="Z10" s="10">
        <v>123</v>
      </c>
      <c r="AA10" s="10">
        <v>131</v>
      </c>
      <c r="AB10" s="10">
        <v>140</v>
      </c>
      <c r="AC10" s="10">
        <v>148</v>
      </c>
      <c r="AD10" s="10">
        <v>157</v>
      </c>
      <c r="AE10" s="10">
        <v>166</v>
      </c>
      <c r="AF10" s="10">
        <v>176</v>
      </c>
      <c r="AG10" s="10">
        <v>185</v>
      </c>
      <c r="AH10" s="10">
        <v>195</v>
      </c>
      <c r="AI10" s="10">
        <v>206</v>
      </c>
      <c r="AJ10" s="10">
        <v>216</v>
      </c>
      <c r="AK10" s="10">
        <v>227</v>
      </c>
      <c r="AL10" s="10">
        <v>239</v>
      </c>
      <c r="AM10" s="10">
        <v>250</v>
      </c>
      <c r="AN10" s="10">
        <v>262</v>
      </c>
      <c r="AO10" s="10">
        <v>274</v>
      </c>
      <c r="AP10" s="10">
        <v>287</v>
      </c>
      <c r="AQ10" s="10">
        <v>300</v>
      </c>
      <c r="AR10" s="10">
        <v>314</v>
      </c>
      <c r="AS10" s="10">
        <v>327</v>
      </c>
      <c r="AT10" s="10">
        <v>342</v>
      </c>
      <c r="AU10" s="10">
        <v>356</v>
      </c>
      <c r="AV10" s="10">
        <v>371</v>
      </c>
      <c r="AW10" s="10">
        <v>387</v>
      </c>
      <c r="AX10" s="10">
        <v>402</v>
      </c>
      <c r="AY10" s="10">
        <v>419</v>
      </c>
      <c r="AZ10" s="10">
        <v>435</v>
      </c>
      <c r="BA10" s="10">
        <v>452</v>
      </c>
      <c r="BB10" s="10">
        <v>470</v>
      </c>
      <c r="BC10" s="10">
        <v>488</v>
      </c>
      <c r="BD10" s="10">
        <v>502</v>
      </c>
      <c r="BE10" s="10">
        <v>516</v>
      </c>
      <c r="BF10" s="10">
        <v>531</v>
      </c>
      <c r="BG10" s="10">
        <v>546</v>
      </c>
      <c r="BH10" s="10">
        <v>561</v>
      </c>
      <c r="BI10" s="10">
        <v>576</v>
      </c>
      <c r="BJ10" s="10">
        <v>591</v>
      </c>
      <c r="BK10" s="10">
        <v>607</v>
      </c>
      <c r="BL10" s="10">
        <v>622</v>
      </c>
      <c r="BM10" s="10">
        <v>637</v>
      </c>
      <c r="BN10" s="10">
        <v>652</v>
      </c>
      <c r="BO10" s="10">
        <v>667</v>
      </c>
      <c r="BP10" s="10">
        <v>681</v>
      </c>
      <c r="BQ10" s="10">
        <v>696</v>
      </c>
      <c r="BR10" s="10">
        <v>710</v>
      </c>
      <c r="BS10" s="10">
        <v>723</v>
      </c>
      <c r="BT10" s="10">
        <v>736</v>
      </c>
      <c r="BU10" s="10">
        <v>749</v>
      </c>
      <c r="BV10" s="10">
        <v>761</v>
      </c>
      <c r="BW10" s="10">
        <v>773</v>
      </c>
      <c r="BX10" s="10">
        <v>785</v>
      </c>
      <c r="BY10" s="10">
        <v>796</v>
      </c>
      <c r="BZ10" s="10">
        <v>807</v>
      </c>
      <c r="CA10" s="10">
        <v>817</v>
      </c>
      <c r="CB10" s="10">
        <v>828</v>
      </c>
      <c r="CC10" s="10">
        <v>838</v>
      </c>
      <c r="CD10" s="10">
        <v>848</v>
      </c>
      <c r="CE10" s="10">
        <v>857</v>
      </c>
      <c r="CF10" s="10">
        <v>867</v>
      </c>
      <c r="CG10" s="10">
        <v>876</v>
      </c>
      <c r="CH10" s="10">
        <v>885</v>
      </c>
      <c r="CI10" s="10">
        <v>893</v>
      </c>
      <c r="CJ10" s="10">
        <v>902</v>
      </c>
      <c r="CK10" s="10">
        <v>911</v>
      </c>
      <c r="CL10" s="10">
        <v>920</v>
      </c>
      <c r="CM10" s="10">
        <v>931</v>
      </c>
      <c r="CN10" s="10">
        <v>946</v>
      </c>
      <c r="CO10" s="10">
        <v>966</v>
      </c>
      <c r="CP10" s="10">
        <v>1000</v>
      </c>
      <c r="CQ10" s="10">
        <v>0</v>
      </c>
      <c r="CR10" s="10">
        <v>0</v>
      </c>
      <c r="CS10" s="10">
        <v>0</v>
      </c>
      <c r="CT10" s="10">
        <v>0</v>
      </c>
      <c r="CU10" s="10">
        <v>0</v>
      </c>
      <c r="CV10" s="10">
        <v>0</v>
      </c>
      <c r="CW10" s="10">
        <v>0</v>
      </c>
      <c r="CX10" s="10">
        <v>0</v>
      </c>
      <c r="CY10" s="10">
        <v>0</v>
      </c>
    </row>
    <row r="11" spans="1:103" s="10" customFormat="1" x14ac:dyDescent="0.2">
      <c r="A11" s="192" t="s">
        <v>635</v>
      </c>
      <c r="B11" s="10" t="s">
        <v>15</v>
      </c>
      <c r="C11" s="10">
        <v>9</v>
      </c>
      <c r="D11" s="10">
        <v>0</v>
      </c>
      <c r="E11" s="10">
        <v>2</v>
      </c>
      <c r="F11" s="10">
        <v>6</v>
      </c>
      <c r="G11" s="10">
        <v>11</v>
      </c>
      <c r="H11" s="10">
        <v>15</v>
      </c>
      <c r="I11" s="10">
        <v>21</v>
      </c>
      <c r="J11" s="10">
        <v>27</v>
      </c>
      <c r="K11" s="10">
        <v>32</v>
      </c>
      <c r="L11" s="10">
        <v>37</v>
      </c>
      <c r="M11" s="10">
        <v>42</v>
      </c>
      <c r="N11" s="10">
        <v>47</v>
      </c>
      <c r="O11" s="10">
        <v>53</v>
      </c>
      <c r="P11" s="10">
        <v>59</v>
      </c>
      <c r="Q11" s="10">
        <v>65</v>
      </c>
      <c r="R11" s="10">
        <v>71</v>
      </c>
      <c r="S11" s="10">
        <v>77</v>
      </c>
      <c r="T11" s="10">
        <v>84</v>
      </c>
      <c r="U11" s="10">
        <v>91</v>
      </c>
      <c r="V11" s="10">
        <v>98</v>
      </c>
      <c r="W11" s="10">
        <v>105</v>
      </c>
      <c r="X11" s="10">
        <v>113</v>
      </c>
      <c r="Y11" s="10">
        <v>120</v>
      </c>
      <c r="Z11" s="10">
        <v>129</v>
      </c>
      <c r="AA11" s="10">
        <v>137</v>
      </c>
      <c r="AB11" s="10">
        <v>146</v>
      </c>
      <c r="AC11" s="10">
        <v>154</v>
      </c>
      <c r="AD11" s="10">
        <v>164</v>
      </c>
      <c r="AE11" s="10">
        <v>173</v>
      </c>
      <c r="AF11" s="10">
        <v>183</v>
      </c>
      <c r="AG11" s="10">
        <v>193</v>
      </c>
      <c r="AH11" s="10">
        <v>203</v>
      </c>
      <c r="AI11" s="10">
        <v>214</v>
      </c>
      <c r="AJ11" s="10">
        <v>225</v>
      </c>
      <c r="AK11" s="10">
        <v>236</v>
      </c>
      <c r="AL11" s="10">
        <v>248</v>
      </c>
      <c r="AM11" s="10">
        <v>260</v>
      </c>
      <c r="AN11" s="10">
        <v>273</v>
      </c>
      <c r="AO11" s="10">
        <v>285</v>
      </c>
      <c r="AP11" s="10">
        <v>299</v>
      </c>
      <c r="AQ11" s="10">
        <v>312</v>
      </c>
      <c r="AR11" s="10">
        <v>326</v>
      </c>
      <c r="AS11" s="10">
        <v>340</v>
      </c>
      <c r="AT11" s="10">
        <v>355</v>
      </c>
      <c r="AU11" s="10">
        <v>370</v>
      </c>
      <c r="AV11" s="10">
        <v>386</v>
      </c>
      <c r="AW11" s="10">
        <v>402</v>
      </c>
      <c r="AX11" s="10">
        <v>418</v>
      </c>
      <c r="AY11" s="10">
        <v>435</v>
      </c>
      <c r="AZ11" s="10">
        <v>452</v>
      </c>
      <c r="BA11" s="10">
        <v>470</v>
      </c>
      <c r="BB11" s="10">
        <v>488</v>
      </c>
      <c r="BC11" s="10">
        <v>502</v>
      </c>
      <c r="BD11" s="10">
        <v>516</v>
      </c>
      <c r="BE11" s="10">
        <v>531</v>
      </c>
      <c r="BF11" s="10">
        <v>546</v>
      </c>
      <c r="BG11" s="10">
        <v>561</v>
      </c>
      <c r="BH11" s="10">
        <v>576</v>
      </c>
      <c r="BI11" s="10">
        <v>591</v>
      </c>
      <c r="BJ11" s="10">
        <v>607</v>
      </c>
      <c r="BK11" s="10">
        <v>622</v>
      </c>
      <c r="BL11" s="10">
        <v>637</v>
      </c>
      <c r="BM11" s="10">
        <v>652</v>
      </c>
      <c r="BN11" s="10">
        <v>667</v>
      </c>
      <c r="BO11" s="10">
        <v>681</v>
      </c>
      <c r="BP11" s="10">
        <v>696</v>
      </c>
      <c r="BQ11" s="10">
        <v>710</v>
      </c>
      <c r="BR11" s="10">
        <v>723</v>
      </c>
      <c r="BS11" s="10">
        <v>736</v>
      </c>
      <c r="BT11" s="10">
        <v>749</v>
      </c>
      <c r="BU11" s="10">
        <v>761</v>
      </c>
      <c r="BV11" s="10">
        <v>773</v>
      </c>
      <c r="BW11" s="10">
        <v>785</v>
      </c>
      <c r="BX11" s="10">
        <v>796</v>
      </c>
      <c r="BY11" s="10">
        <v>807</v>
      </c>
      <c r="BZ11" s="10">
        <v>817</v>
      </c>
      <c r="CA11" s="10">
        <v>828</v>
      </c>
      <c r="CB11" s="10">
        <v>838</v>
      </c>
      <c r="CC11" s="10">
        <v>848</v>
      </c>
      <c r="CD11" s="10">
        <v>857</v>
      </c>
      <c r="CE11" s="10">
        <v>867</v>
      </c>
      <c r="CF11" s="10">
        <v>876</v>
      </c>
      <c r="CG11" s="10">
        <v>885</v>
      </c>
      <c r="CH11" s="10">
        <v>893</v>
      </c>
      <c r="CI11" s="10">
        <v>902</v>
      </c>
      <c r="CJ11" s="10">
        <v>911</v>
      </c>
      <c r="CK11" s="10">
        <v>920</v>
      </c>
      <c r="CL11" s="10">
        <v>931</v>
      </c>
      <c r="CM11" s="10">
        <v>946</v>
      </c>
      <c r="CN11" s="10">
        <v>966</v>
      </c>
      <c r="CO11" s="10">
        <v>1000</v>
      </c>
      <c r="CP11" s="10">
        <v>0</v>
      </c>
      <c r="CQ11" s="10">
        <v>0</v>
      </c>
      <c r="CR11" s="10">
        <v>0</v>
      </c>
      <c r="CS11" s="10">
        <v>0</v>
      </c>
      <c r="CT11" s="10">
        <v>0</v>
      </c>
      <c r="CU11" s="10">
        <v>0</v>
      </c>
      <c r="CV11" s="10">
        <v>0</v>
      </c>
      <c r="CW11" s="10">
        <v>0</v>
      </c>
      <c r="CX11" s="10">
        <v>0</v>
      </c>
      <c r="CY11" s="10">
        <v>0</v>
      </c>
    </row>
    <row r="12" spans="1:103" s="10" customFormat="1" x14ac:dyDescent="0.2">
      <c r="A12" s="192" t="s">
        <v>635</v>
      </c>
      <c r="B12" s="10" t="s">
        <v>15</v>
      </c>
      <c r="C12" s="10">
        <v>10</v>
      </c>
      <c r="D12" s="10">
        <v>0</v>
      </c>
      <c r="E12" s="10">
        <v>2</v>
      </c>
      <c r="F12" s="10">
        <v>6</v>
      </c>
      <c r="G12" s="10">
        <v>11</v>
      </c>
      <c r="H12" s="10">
        <v>16</v>
      </c>
      <c r="I12" s="10">
        <v>22</v>
      </c>
      <c r="J12" s="10">
        <v>28</v>
      </c>
      <c r="K12" s="10">
        <v>33</v>
      </c>
      <c r="L12" s="10">
        <v>38</v>
      </c>
      <c r="M12" s="10">
        <v>44</v>
      </c>
      <c r="N12" s="10">
        <v>49</v>
      </c>
      <c r="O12" s="10">
        <v>55</v>
      </c>
      <c r="P12" s="10">
        <v>61</v>
      </c>
      <c r="Q12" s="10">
        <v>67</v>
      </c>
      <c r="R12" s="10">
        <v>74</v>
      </c>
      <c r="S12" s="10">
        <v>80</v>
      </c>
      <c r="T12" s="10">
        <v>87</v>
      </c>
      <c r="U12" s="10">
        <v>94</v>
      </c>
      <c r="V12" s="10">
        <v>102</v>
      </c>
      <c r="W12" s="10">
        <v>109</v>
      </c>
      <c r="X12" s="10">
        <v>117</v>
      </c>
      <c r="Y12" s="10">
        <v>125</v>
      </c>
      <c r="Z12" s="10">
        <v>134</v>
      </c>
      <c r="AA12" s="10">
        <v>143</v>
      </c>
      <c r="AB12" s="10">
        <v>152</v>
      </c>
      <c r="AC12" s="10">
        <v>161</v>
      </c>
      <c r="AD12" s="10">
        <v>170</v>
      </c>
      <c r="AE12" s="10">
        <v>180</v>
      </c>
      <c r="AF12" s="10">
        <v>190</v>
      </c>
      <c r="AG12" s="10">
        <v>201</v>
      </c>
      <c r="AH12" s="10">
        <v>212</v>
      </c>
      <c r="AI12" s="10">
        <v>223</v>
      </c>
      <c r="AJ12" s="10">
        <v>234</v>
      </c>
      <c r="AK12" s="10">
        <v>246</v>
      </c>
      <c r="AL12" s="10">
        <v>258</v>
      </c>
      <c r="AM12" s="10">
        <v>271</v>
      </c>
      <c r="AN12" s="10">
        <v>284</v>
      </c>
      <c r="AO12" s="10">
        <v>297</v>
      </c>
      <c r="AP12" s="10">
        <v>310</v>
      </c>
      <c r="AQ12" s="10">
        <v>325</v>
      </c>
      <c r="AR12" s="10">
        <v>339</v>
      </c>
      <c r="AS12" s="10">
        <v>354</v>
      </c>
      <c r="AT12" s="10">
        <v>369</v>
      </c>
      <c r="AU12" s="10">
        <v>385</v>
      </c>
      <c r="AV12" s="10">
        <v>401</v>
      </c>
      <c r="AW12" s="10">
        <v>417</v>
      </c>
      <c r="AX12" s="10">
        <v>434</v>
      </c>
      <c r="AY12" s="10">
        <v>452</v>
      </c>
      <c r="AZ12" s="10">
        <v>470</v>
      </c>
      <c r="BA12" s="10">
        <v>488</v>
      </c>
      <c r="BB12" s="10">
        <v>502</v>
      </c>
      <c r="BC12" s="10">
        <v>516</v>
      </c>
      <c r="BD12" s="10">
        <v>531</v>
      </c>
      <c r="BE12" s="10">
        <v>546</v>
      </c>
      <c r="BF12" s="10">
        <v>561</v>
      </c>
      <c r="BG12" s="10">
        <v>576</v>
      </c>
      <c r="BH12" s="10">
        <v>591</v>
      </c>
      <c r="BI12" s="10">
        <v>607</v>
      </c>
      <c r="BJ12" s="10">
        <v>622</v>
      </c>
      <c r="BK12" s="10">
        <v>637</v>
      </c>
      <c r="BL12" s="10">
        <v>652</v>
      </c>
      <c r="BM12" s="10">
        <v>667</v>
      </c>
      <c r="BN12" s="10">
        <v>681</v>
      </c>
      <c r="BO12" s="10">
        <v>696</v>
      </c>
      <c r="BP12" s="10">
        <v>710</v>
      </c>
      <c r="BQ12" s="10">
        <v>723</v>
      </c>
      <c r="BR12" s="10">
        <v>736</v>
      </c>
      <c r="BS12" s="10">
        <v>749</v>
      </c>
      <c r="BT12" s="10">
        <v>761</v>
      </c>
      <c r="BU12" s="10">
        <v>773</v>
      </c>
      <c r="BV12" s="10">
        <v>785</v>
      </c>
      <c r="BW12" s="10">
        <v>796</v>
      </c>
      <c r="BX12" s="10">
        <v>807</v>
      </c>
      <c r="BY12" s="10">
        <v>817</v>
      </c>
      <c r="BZ12" s="10">
        <v>828</v>
      </c>
      <c r="CA12" s="10">
        <v>838</v>
      </c>
      <c r="CB12" s="10">
        <v>848</v>
      </c>
      <c r="CC12" s="10">
        <v>857</v>
      </c>
      <c r="CD12" s="10">
        <v>867</v>
      </c>
      <c r="CE12" s="10">
        <v>876</v>
      </c>
      <c r="CF12" s="10">
        <v>885</v>
      </c>
      <c r="CG12" s="10">
        <v>893</v>
      </c>
      <c r="CH12" s="10">
        <v>902</v>
      </c>
      <c r="CI12" s="10">
        <v>911</v>
      </c>
      <c r="CJ12" s="10">
        <v>920</v>
      </c>
      <c r="CK12" s="10">
        <v>931</v>
      </c>
      <c r="CL12" s="10">
        <v>946</v>
      </c>
      <c r="CM12" s="10">
        <v>966</v>
      </c>
      <c r="CN12" s="10">
        <v>1000</v>
      </c>
      <c r="CO12" s="10">
        <v>0</v>
      </c>
      <c r="CP12" s="10">
        <v>0</v>
      </c>
      <c r="CQ12" s="10">
        <v>0</v>
      </c>
      <c r="CR12" s="10">
        <v>0</v>
      </c>
      <c r="CS12" s="10">
        <v>0</v>
      </c>
      <c r="CT12" s="10">
        <v>0</v>
      </c>
      <c r="CU12" s="10">
        <v>0</v>
      </c>
      <c r="CV12" s="10">
        <v>0</v>
      </c>
      <c r="CW12" s="10">
        <v>0</v>
      </c>
      <c r="CX12" s="10">
        <v>0</v>
      </c>
      <c r="CY12" s="10">
        <v>0</v>
      </c>
    </row>
    <row r="13" spans="1:103" s="10" customFormat="1" x14ac:dyDescent="0.2">
      <c r="A13" s="192" t="s">
        <v>635</v>
      </c>
      <c r="B13" s="10" t="s">
        <v>15</v>
      </c>
      <c r="C13" s="10">
        <v>11</v>
      </c>
      <c r="D13" s="10">
        <v>0</v>
      </c>
      <c r="E13" s="10">
        <v>2</v>
      </c>
      <c r="F13" s="10">
        <v>7</v>
      </c>
      <c r="G13" s="10">
        <v>12</v>
      </c>
      <c r="H13" s="10">
        <v>17</v>
      </c>
      <c r="I13" s="10">
        <v>22</v>
      </c>
      <c r="J13" s="10">
        <v>29</v>
      </c>
      <c r="K13" s="10">
        <v>34</v>
      </c>
      <c r="L13" s="10">
        <v>40</v>
      </c>
      <c r="M13" s="10">
        <v>45</v>
      </c>
      <c r="N13" s="10">
        <v>51</v>
      </c>
      <c r="O13" s="10">
        <v>57</v>
      </c>
      <c r="P13" s="10">
        <v>64</v>
      </c>
      <c r="Q13" s="10">
        <v>70</v>
      </c>
      <c r="R13" s="10">
        <v>77</v>
      </c>
      <c r="S13" s="10">
        <v>84</v>
      </c>
      <c r="T13" s="10">
        <v>91</v>
      </c>
      <c r="U13" s="10">
        <v>98</v>
      </c>
      <c r="V13" s="10">
        <v>106</v>
      </c>
      <c r="W13" s="10">
        <v>114</v>
      </c>
      <c r="X13" s="10">
        <v>122</v>
      </c>
      <c r="Y13" s="10">
        <v>131</v>
      </c>
      <c r="Z13" s="10">
        <v>139</v>
      </c>
      <c r="AA13" s="10">
        <v>148</v>
      </c>
      <c r="AB13" s="10">
        <v>158</v>
      </c>
      <c r="AC13" s="10">
        <v>167</v>
      </c>
      <c r="AD13" s="10">
        <v>177</v>
      </c>
      <c r="AE13" s="10">
        <v>188</v>
      </c>
      <c r="AF13" s="10">
        <v>198</v>
      </c>
      <c r="AG13" s="10">
        <v>209</v>
      </c>
      <c r="AH13" s="10">
        <v>220</v>
      </c>
      <c r="AI13" s="10">
        <v>232</v>
      </c>
      <c r="AJ13" s="10">
        <v>244</v>
      </c>
      <c r="AK13" s="10">
        <v>256</v>
      </c>
      <c r="AL13" s="10">
        <v>269</v>
      </c>
      <c r="AM13" s="10">
        <v>282</v>
      </c>
      <c r="AN13" s="10">
        <v>295</v>
      </c>
      <c r="AO13" s="10">
        <v>309</v>
      </c>
      <c r="AP13" s="10">
        <v>323</v>
      </c>
      <c r="AQ13" s="10">
        <v>338</v>
      </c>
      <c r="AR13" s="10">
        <v>353</v>
      </c>
      <c r="AS13" s="10">
        <v>368</v>
      </c>
      <c r="AT13" s="10">
        <v>384</v>
      </c>
      <c r="AU13" s="10">
        <v>400</v>
      </c>
      <c r="AV13" s="10">
        <v>417</v>
      </c>
      <c r="AW13" s="10">
        <v>434</v>
      </c>
      <c r="AX13" s="10">
        <v>451</v>
      </c>
      <c r="AY13" s="10">
        <v>469</v>
      </c>
      <c r="AZ13" s="10">
        <v>488</v>
      </c>
      <c r="BA13" s="10">
        <v>502</v>
      </c>
      <c r="BB13" s="10">
        <v>516</v>
      </c>
      <c r="BC13" s="10">
        <v>531</v>
      </c>
      <c r="BD13" s="10">
        <v>546</v>
      </c>
      <c r="BE13" s="10">
        <v>561</v>
      </c>
      <c r="BF13" s="10">
        <v>576</v>
      </c>
      <c r="BG13" s="10">
        <v>591</v>
      </c>
      <c r="BH13" s="10">
        <v>607</v>
      </c>
      <c r="BI13" s="10">
        <v>622</v>
      </c>
      <c r="BJ13" s="10">
        <v>637</v>
      </c>
      <c r="BK13" s="10">
        <v>652</v>
      </c>
      <c r="BL13" s="10">
        <v>667</v>
      </c>
      <c r="BM13" s="10">
        <v>681</v>
      </c>
      <c r="BN13" s="10">
        <v>696</v>
      </c>
      <c r="BO13" s="10">
        <v>710</v>
      </c>
      <c r="BP13" s="10">
        <v>723</v>
      </c>
      <c r="BQ13" s="10">
        <v>736</v>
      </c>
      <c r="BR13" s="10">
        <v>749</v>
      </c>
      <c r="BS13" s="10">
        <v>761</v>
      </c>
      <c r="BT13" s="10">
        <v>773</v>
      </c>
      <c r="BU13" s="10">
        <v>785</v>
      </c>
      <c r="BV13" s="10">
        <v>796</v>
      </c>
      <c r="BW13" s="10">
        <v>807</v>
      </c>
      <c r="BX13" s="10">
        <v>817</v>
      </c>
      <c r="BY13" s="10">
        <v>828</v>
      </c>
      <c r="BZ13" s="10">
        <v>838</v>
      </c>
      <c r="CA13" s="10">
        <v>848</v>
      </c>
      <c r="CB13" s="10">
        <v>857</v>
      </c>
      <c r="CC13" s="10">
        <v>867</v>
      </c>
      <c r="CD13" s="10">
        <v>876</v>
      </c>
      <c r="CE13" s="10">
        <v>885</v>
      </c>
      <c r="CF13" s="10">
        <v>893</v>
      </c>
      <c r="CG13" s="10">
        <v>902</v>
      </c>
      <c r="CH13" s="10">
        <v>911</v>
      </c>
      <c r="CI13" s="10">
        <v>920</v>
      </c>
      <c r="CJ13" s="10">
        <v>931</v>
      </c>
      <c r="CK13" s="10">
        <v>946</v>
      </c>
      <c r="CL13" s="10">
        <v>966</v>
      </c>
      <c r="CM13" s="10">
        <v>1000</v>
      </c>
      <c r="CN13" s="10">
        <v>0</v>
      </c>
      <c r="CO13" s="10">
        <v>0</v>
      </c>
      <c r="CP13" s="10">
        <v>0</v>
      </c>
      <c r="CQ13" s="10">
        <v>0</v>
      </c>
      <c r="CR13" s="10">
        <v>0</v>
      </c>
      <c r="CS13" s="10">
        <v>0</v>
      </c>
      <c r="CT13" s="10">
        <v>0</v>
      </c>
      <c r="CU13" s="10">
        <v>0</v>
      </c>
      <c r="CV13" s="10">
        <v>0</v>
      </c>
      <c r="CW13" s="10">
        <v>0</v>
      </c>
      <c r="CX13" s="10">
        <v>0</v>
      </c>
      <c r="CY13" s="10">
        <v>0</v>
      </c>
    </row>
    <row r="14" spans="1:103" s="10" customFormat="1" x14ac:dyDescent="0.2">
      <c r="A14" s="192" t="s">
        <v>635</v>
      </c>
      <c r="B14" s="10" t="s">
        <v>15</v>
      </c>
      <c r="C14" s="10">
        <v>12</v>
      </c>
      <c r="D14" s="10">
        <v>0</v>
      </c>
      <c r="E14" s="10">
        <v>2</v>
      </c>
      <c r="F14" s="10">
        <v>7</v>
      </c>
      <c r="G14" s="10">
        <v>12</v>
      </c>
      <c r="H14" s="10">
        <v>17</v>
      </c>
      <c r="I14" s="10">
        <v>23</v>
      </c>
      <c r="J14" s="10">
        <v>30</v>
      </c>
      <c r="K14" s="10">
        <v>36</v>
      </c>
      <c r="L14" s="10">
        <v>41</v>
      </c>
      <c r="M14" s="10">
        <v>47</v>
      </c>
      <c r="N14" s="10">
        <v>53</v>
      </c>
      <c r="O14" s="10">
        <v>60</v>
      </c>
      <c r="P14" s="10">
        <v>66</v>
      </c>
      <c r="Q14" s="10">
        <v>73</v>
      </c>
      <c r="R14" s="10">
        <v>80</v>
      </c>
      <c r="S14" s="10">
        <v>87</v>
      </c>
      <c r="T14" s="10">
        <v>95</v>
      </c>
      <c r="U14" s="10">
        <v>102</v>
      </c>
      <c r="V14" s="10">
        <v>111</v>
      </c>
      <c r="W14" s="10">
        <v>119</v>
      </c>
      <c r="X14" s="10">
        <v>127</v>
      </c>
      <c r="Y14" s="10">
        <v>136</v>
      </c>
      <c r="Z14" s="10">
        <v>145</v>
      </c>
      <c r="AA14" s="10">
        <v>155</v>
      </c>
      <c r="AB14" s="10">
        <v>164</v>
      </c>
      <c r="AC14" s="10">
        <v>174</v>
      </c>
      <c r="AD14" s="10">
        <v>185</v>
      </c>
      <c r="AE14" s="10">
        <v>195</v>
      </c>
      <c r="AF14" s="10">
        <v>206</v>
      </c>
      <c r="AG14" s="10">
        <v>218</v>
      </c>
      <c r="AH14" s="10">
        <v>229</v>
      </c>
      <c r="AI14" s="10">
        <v>241</v>
      </c>
      <c r="AJ14" s="10">
        <v>254</v>
      </c>
      <c r="AK14" s="10">
        <v>267</v>
      </c>
      <c r="AL14" s="10">
        <v>280</v>
      </c>
      <c r="AM14" s="10">
        <v>293</v>
      </c>
      <c r="AN14" s="10">
        <v>307</v>
      </c>
      <c r="AO14" s="10">
        <v>321</v>
      </c>
      <c r="AP14" s="10">
        <v>336</v>
      </c>
      <c r="AQ14" s="10">
        <v>351</v>
      </c>
      <c r="AR14" s="10">
        <v>367</v>
      </c>
      <c r="AS14" s="10">
        <v>383</v>
      </c>
      <c r="AT14" s="10">
        <v>399</v>
      </c>
      <c r="AU14" s="10">
        <v>416</v>
      </c>
      <c r="AV14" s="10">
        <v>433</v>
      </c>
      <c r="AW14" s="10">
        <v>451</v>
      </c>
      <c r="AX14" s="10">
        <v>469</v>
      </c>
      <c r="AY14" s="10">
        <v>488</v>
      </c>
      <c r="AZ14" s="10">
        <v>502</v>
      </c>
      <c r="BA14" s="10">
        <v>516</v>
      </c>
      <c r="BB14" s="10">
        <v>531</v>
      </c>
      <c r="BC14" s="10">
        <v>546</v>
      </c>
      <c r="BD14" s="10">
        <v>561</v>
      </c>
      <c r="BE14" s="10">
        <v>576</v>
      </c>
      <c r="BF14" s="10">
        <v>591</v>
      </c>
      <c r="BG14" s="10">
        <v>607</v>
      </c>
      <c r="BH14" s="10">
        <v>622</v>
      </c>
      <c r="BI14" s="10">
        <v>637</v>
      </c>
      <c r="BJ14" s="10">
        <v>652</v>
      </c>
      <c r="BK14" s="10">
        <v>667</v>
      </c>
      <c r="BL14" s="10">
        <v>681</v>
      </c>
      <c r="BM14" s="10">
        <v>696</v>
      </c>
      <c r="BN14" s="10">
        <v>710</v>
      </c>
      <c r="BO14" s="10">
        <v>723</v>
      </c>
      <c r="BP14" s="10">
        <v>736</v>
      </c>
      <c r="BQ14" s="10">
        <v>749</v>
      </c>
      <c r="BR14" s="10">
        <v>761</v>
      </c>
      <c r="BS14" s="10">
        <v>773</v>
      </c>
      <c r="BT14" s="10">
        <v>785</v>
      </c>
      <c r="BU14" s="10">
        <v>796</v>
      </c>
      <c r="BV14" s="10">
        <v>807</v>
      </c>
      <c r="BW14" s="10">
        <v>817</v>
      </c>
      <c r="BX14" s="10">
        <v>828</v>
      </c>
      <c r="BY14" s="10">
        <v>838</v>
      </c>
      <c r="BZ14" s="10">
        <v>848</v>
      </c>
      <c r="CA14" s="10">
        <v>857</v>
      </c>
      <c r="CB14" s="10">
        <v>867</v>
      </c>
      <c r="CC14" s="10">
        <v>876</v>
      </c>
      <c r="CD14" s="10">
        <v>885</v>
      </c>
      <c r="CE14" s="10">
        <v>893</v>
      </c>
      <c r="CF14" s="10">
        <v>902</v>
      </c>
      <c r="CG14" s="10">
        <v>911</v>
      </c>
      <c r="CH14" s="10">
        <v>920</v>
      </c>
      <c r="CI14" s="10">
        <v>931</v>
      </c>
      <c r="CJ14" s="10">
        <v>946</v>
      </c>
      <c r="CK14" s="10">
        <v>966</v>
      </c>
      <c r="CL14" s="10">
        <v>1000</v>
      </c>
      <c r="CM14" s="10">
        <v>0</v>
      </c>
      <c r="CN14" s="10">
        <v>0</v>
      </c>
      <c r="CO14" s="10">
        <v>0</v>
      </c>
      <c r="CP14" s="10">
        <v>0</v>
      </c>
      <c r="CQ14" s="10">
        <v>0</v>
      </c>
      <c r="CR14" s="10">
        <v>0</v>
      </c>
      <c r="CS14" s="10">
        <v>0</v>
      </c>
      <c r="CT14" s="10">
        <v>0</v>
      </c>
      <c r="CU14" s="10">
        <v>0</v>
      </c>
      <c r="CV14" s="10">
        <v>0</v>
      </c>
      <c r="CW14" s="10">
        <v>0</v>
      </c>
      <c r="CX14" s="10">
        <v>0</v>
      </c>
      <c r="CY14" s="10">
        <v>0</v>
      </c>
    </row>
    <row r="15" spans="1:103" s="10" customFormat="1" x14ac:dyDescent="0.2">
      <c r="A15" s="192" t="s">
        <v>635</v>
      </c>
      <c r="B15" s="10" t="s">
        <v>15</v>
      </c>
      <c r="C15" s="10">
        <v>13</v>
      </c>
      <c r="D15" s="10">
        <v>0</v>
      </c>
      <c r="E15" s="10">
        <v>2</v>
      </c>
      <c r="F15" s="10">
        <v>7</v>
      </c>
      <c r="G15" s="10">
        <v>13</v>
      </c>
      <c r="H15" s="10">
        <v>18</v>
      </c>
      <c r="I15" s="10">
        <v>24</v>
      </c>
      <c r="J15" s="10">
        <v>31</v>
      </c>
      <c r="K15" s="10">
        <v>37</v>
      </c>
      <c r="L15" s="10">
        <v>43</v>
      </c>
      <c r="M15" s="10">
        <v>49</v>
      </c>
      <c r="N15" s="10">
        <v>56</v>
      </c>
      <c r="O15" s="10">
        <v>62</v>
      </c>
      <c r="P15" s="10">
        <v>69</v>
      </c>
      <c r="Q15" s="10">
        <v>76</v>
      </c>
      <c r="R15" s="10">
        <v>83</v>
      </c>
      <c r="S15" s="10">
        <v>91</v>
      </c>
      <c r="T15" s="10">
        <v>99</v>
      </c>
      <c r="U15" s="10">
        <v>107</v>
      </c>
      <c r="V15" s="10">
        <v>115</v>
      </c>
      <c r="W15" s="10">
        <v>124</v>
      </c>
      <c r="X15" s="10">
        <v>133</v>
      </c>
      <c r="Y15" s="10">
        <v>142</v>
      </c>
      <c r="Z15" s="10">
        <v>151</v>
      </c>
      <c r="AA15" s="10">
        <v>161</v>
      </c>
      <c r="AB15" s="10">
        <v>171</v>
      </c>
      <c r="AC15" s="10">
        <v>182</v>
      </c>
      <c r="AD15" s="10">
        <v>193</v>
      </c>
      <c r="AE15" s="10">
        <v>204</v>
      </c>
      <c r="AF15" s="10">
        <v>215</v>
      </c>
      <c r="AG15" s="10">
        <v>227</v>
      </c>
      <c r="AH15" s="10">
        <v>239</v>
      </c>
      <c r="AI15" s="10">
        <v>252</v>
      </c>
      <c r="AJ15" s="10">
        <v>264</v>
      </c>
      <c r="AK15" s="10">
        <v>278</v>
      </c>
      <c r="AL15" s="10">
        <v>291</v>
      </c>
      <c r="AM15" s="10">
        <v>305</v>
      </c>
      <c r="AN15" s="10">
        <v>320</v>
      </c>
      <c r="AO15" s="10">
        <v>335</v>
      </c>
      <c r="AP15" s="10">
        <v>350</v>
      </c>
      <c r="AQ15" s="10">
        <v>366</v>
      </c>
      <c r="AR15" s="10">
        <v>382</v>
      </c>
      <c r="AS15" s="10">
        <v>398</v>
      </c>
      <c r="AT15" s="10">
        <v>415</v>
      </c>
      <c r="AU15" s="10">
        <v>433</v>
      </c>
      <c r="AV15" s="10">
        <v>451</v>
      </c>
      <c r="AW15" s="10">
        <v>469</v>
      </c>
      <c r="AX15" s="10">
        <v>488</v>
      </c>
      <c r="AY15" s="10">
        <v>502</v>
      </c>
      <c r="AZ15" s="10">
        <v>516</v>
      </c>
      <c r="BA15" s="10">
        <v>531</v>
      </c>
      <c r="BB15" s="10">
        <v>546</v>
      </c>
      <c r="BC15" s="10">
        <v>561</v>
      </c>
      <c r="BD15" s="10">
        <v>576</v>
      </c>
      <c r="BE15" s="10">
        <v>591</v>
      </c>
      <c r="BF15" s="10">
        <v>607</v>
      </c>
      <c r="BG15" s="10">
        <v>622</v>
      </c>
      <c r="BH15" s="10">
        <v>637</v>
      </c>
      <c r="BI15" s="10">
        <v>652</v>
      </c>
      <c r="BJ15" s="10">
        <v>667</v>
      </c>
      <c r="BK15" s="10">
        <v>681</v>
      </c>
      <c r="BL15" s="10">
        <v>696</v>
      </c>
      <c r="BM15" s="10">
        <v>710</v>
      </c>
      <c r="BN15" s="10">
        <v>723</v>
      </c>
      <c r="BO15" s="10">
        <v>736</v>
      </c>
      <c r="BP15" s="10">
        <v>749</v>
      </c>
      <c r="BQ15" s="10">
        <v>761</v>
      </c>
      <c r="BR15" s="10">
        <v>773</v>
      </c>
      <c r="BS15" s="10">
        <v>785</v>
      </c>
      <c r="BT15" s="10">
        <v>796</v>
      </c>
      <c r="BU15" s="10">
        <v>807</v>
      </c>
      <c r="BV15" s="10">
        <v>817</v>
      </c>
      <c r="BW15" s="10">
        <v>828</v>
      </c>
      <c r="BX15" s="10">
        <v>838</v>
      </c>
      <c r="BY15" s="10">
        <v>848</v>
      </c>
      <c r="BZ15" s="10">
        <v>857</v>
      </c>
      <c r="CA15" s="10">
        <v>867</v>
      </c>
      <c r="CB15" s="10">
        <v>876</v>
      </c>
      <c r="CC15" s="10">
        <v>885</v>
      </c>
      <c r="CD15" s="10">
        <v>893</v>
      </c>
      <c r="CE15" s="10">
        <v>902</v>
      </c>
      <c r="CF15" s="10">
        <v>911</v>
      </c>
      <c r="CG15" s="10">
        <v>920</v>
      </c>
      <c r="CH15" s="10">
        <v>931</v>
      </c>
      <c r="CI15" s="10">
        <v>946</v>
      </c>
      <c r="CJ15" s="10">
        <v>966</v>
      </c>
      <c r="CK15" s="10">
        <v>1000</v>
      </c>
      <c r="CL15" s="10">
        <v>0</v>
      </c>
      <c r="CM15" s="10">
        <v>0</v>
      </c>
      <c r="CN15" s="10">
        <v>0</v>
      </c>
      <c r="CO15" s="10">
        <v>0</v>
      </c>
      <c r="CP15" s="10">
        <v>0</v>
      </c>
      <c r="CQ15" s="10">
        <v>0</v>
      </c>
      <c r="CR15" s="10">
        <v>0</v>
      </c>
      <c r="CS15" s="10">
        <v>0</v>
      </c>
      <c r="CT15" s="10">
        <v>0</v>
      </c>
      <c r="CU15" s="10">
        <v>0</v>
      </c>
      <c r="CV15" s="10">
        <v>0</v>
      </c>
      <c r="CW15" s="10">
        <v>0</v>
      </c>
      <c r="CX15" s="10">
        <v>0</v>
      </c>
      <c r="CY15" s="10">
        <v>0</v>
      </c>
    </row>
    <row r="16" spans="1:103" s="10" customFormat="1" x14ac:dyDescent="0.2">
      <c r="A16" s="192" t="s">
        <v>635</v>
      </c>
      <c r="B16" s="10" t="s">
        <v>15</v>
      </c>
      <c r="C16" s="10">
        <v>14</v>
      </c>
      <c r="D16" s="10">
        <v>0</v>
      </c>
      <c r="E16" s="10">
        <v>2</v>
      </c>
      <c r="F16" s="10">
        <v>8</v>
      </c>
      <c r="G16" s="10">
        <v>13</v>
      </c>
      <c r="H16" s="10">
        <v>19</v>
      </c>
      <c r="I16" s="10">
        <v>25</v>
      </c>
      <c r="J16" s="10">
        <v>32</v>
      </c>
      <c r="K16" s="10">
        <v>39</v>
      </c>
      <c r="L16" s="10">
        <v>45</v>
      </c>
      <c r="M16" s="10">
        <v>51</v>
      </c>
      <c r="N16" s="10">
        <v>58</v>
      </c>
      <c r="O16" s="10">
        <v>65</v>
      </c>
      <c r="P16" s="10">
        <v>72</v>
      </c>
      <c r="Q16" s="10">
        <v>79</v>
      </c>
      <c r="R16" s="10">
        <v>87</v>
      </c>
      <c r="S16" s="10">
        <v>95</v>
      </c>
      <c r="T16" s="10">
        <v>103</v>
      </c>
      <c r="U16" s="10">
        <v>111</v>
      </c>
      <c r="V16" s="10">
        <v>120</v>
      </c>
      <c r="W16" s="10">
        <v>129</v>
      </c>
      <c r="X16" s="10">
        <v>138</v>
      </c>
      <c r="Y16" s="10">
        <v>148</v>
      </c>
      <c r="Z16" s="10">
        <v>158</v>
      </c>
      <c r="AA16" s="10">
        <v>168</v>
      </c>
      <c r="AB16" s="10">
        <v>179</v>
      </c>
      <c r="AC16" s="10">
        <v>190</v>
      </c>
      <c r="AD16" s="10">
        <v>201</v>
      </c>
      <c r="AE16" s="10">
        <v>212</v>
      </c>
      <c r="AF16" s="10">
        <v>224</v>
      </c>
      <c r="AG16" s="10">
        <v>236</v>
      </c>
      <c r="AH16" s="10">
        <v>249</v>
      </c>
      <c r="AI16" s="10">
        <v>262</v>
      </c>
      <c r="AJ16" s="10">
        <v>275</v>
      </c>
      <c r="AK16" s="10">
        <v>289</v>
      </c>
      <c r="AL16" s="10">
        <v>303</v>
      </c>
      <c r="AM16" s="10">
        <v>318</v>
      </c>
      <c r="AN16" s="10">
        <v>333</v>
      </c>
      <c r="AO16" s="10">
        <v>348</v>
      </c>
      <c r="AP16" s="10">
        <v>364</v>
      </c>
      <c r="AQ16" s="10">
        <v>381</v>
      </c>
      <c r="AR16" s="10">
        <v>397</v>
      </c>
      <c r="AS16" s="10">
        <v>415</v>
      </c>
      <c r="AT16" s="10">
        <v>432</v>
      </c>
      <c r="AU16" s="10">
        <v>450</v>
      </c>
      <c r="AV16" s="10">
        <v>469</v>
      </c>
      <c r="AW16" s="10">
        <v>488</v>
      </c>
      <c r="AX16" s="10">
        <v>502</v>
      </c>
      <c r="AY16" s="10">
        <v>516</v>
      </c>
      <c r="AZ16" s="10">
        <v>531</v>
      </c>
      <c r="BA16" s="10">
        <v>546</v>
      </c>
      <c r="BB16" s="10">
        <v>561</v>
      </c>
      <c r="BC16" s="10">
        <v>576</v>
      </c>
      <c r="BD16" s="10">
        <v>591</v>
      </c>
      <c r="BE16" s="10">
        <v>607</v>
      </c>
      <c r="BF16" s="10">
        <v>622</v>
      </c>
      <c r="BG16" s="10">
        <v>637</v>
      </c>
      <c r="BH16" s="10">
        <v>652</v>
      </c>
      <c r="BI16" s="10">
        <v>667</v>
      </c>
      <c r="BJ16" s="10">
        <v>681</v>
      </c>
      <c r="BK16" s="10">
        <v>696</v>
      </c>
      <c r="BL16" s="10">
        <v>710</v>
      </c>
      <c r="BM16" s="10">
        <v>723</v>
      </c>
      <c r="BN16" s="10">
        <v>736</v>
      </c>
      <c r="BO16" s="10">
        <v>749</v>
      </c>
      <c r="BP16" s="10">
        <v>761</v>
      </c>
      <c r="BQ16" s="10">
        <v>773</v>
      </c>
      <c r="BR16" s="10">
        <v>785</v>
      </c>
      <c r="BS16" s="10">
        <v>796</v>
      </c>
      <c r="BT16" s="10">
        <v>807</v>
      </c>
      <c r="BU16" s="10">
        <v>817</v>
      </c>
      <c r="BV16" s="10">
        <v>828</v>
      </c>
      <c r="BW16" s="10">
        <v>838</v>
      </c>
      <c r="BX16" s="10">
        <v>848</v>
      </c>
      <c r="BY16" s="10">
        <v>857</v>
      </c>
      <c r="BZ16" s="10">
        <v>867</v>
      </c>
      <c r="CA16" s="10">
        <v>876</v>
      </c>
      <c r="CB16" s="10">
        <v>885</v>
      </c>
      <c r="CC16" s="10">
        <v>893</v>
      </c>
      <c r="CD16" s="10">
        <v>902</v>
      </c>
      <c r="CE16" s="10">
        <v>911</v>
      </c>
      <c r="CF16" s="10">
        <v>920</v>
      </c>
      <c r="CG16" s="10">
        <v>931</v>
      </c>
      <c r="CH16" s="10">
        <v>946</v>
      </c>
      <c r="CI16" s="10">
        <v>966</v>
      </c>
      <c r="CJ16" s="10">
        <v>1000</v>
      </c>
      <c r="CK16" s="10">
        <v>0</v>
      </c>
      <c r="CL16" s="10">
        <v>0</v>
      </c>
      <c r="CM16" s="10">
        <v>0</v>
      </c>
      <c r="CN16" s="10">
        <v>0</v>
      </c>
      <c r="CO16" s="10">
        <v>0</v>
      </c>
      <c r="CP16" s="10">
        <v>0</v>
      </c>
      <c r="CQ16" s="10">
        <v>0</v>
      </c>
      <c r="CR16" s="10">
        <v>0</v>
      </c>
      <c r="CS16" s="10">
        <v>0</v>
      </c>
      <c r="CT16" s="10">
        <v>0</v>
      </c>
      <c r="CU16" s="10">
        <v>0</v>
      </c>
      <c r="CV16" s="10">
        <v>0</v>
      </c>
      <c r="CW16" s="10">
        <v>0</v>
      </c>
      <c r="CX16" s="10">
        <v>0</v>
      </c>
      <c r="CY16" s="10">
        <v>0</v>
      </c>
    </row>
    <row r="17" spans="1:103" s="10" customFormat="1" x14ac:dyDescent="0.2">
      <c r="A17" s="192" t="s">
        <v>635</v>
      </c>
      <c r="B17" s="10" t="s">
        <v>15</v>
      </c>
      <c r="C17" s="10">
        <v>15</v>
      </c>
      <c r="D17" s="10">
        <v>0</v>
      </c>
      <c r="E17" s="10">
        <v>3</v>
      </c>
      <c r="F17" s="10">
        <v>8</v>
      </c>
      <c r="G17" s="10">
        <v>14</v>
      </c>
      <c r="H17" s="10">
        <v>20</v>
      </c>
      <c r="I17" s="10">
        <v>26</v>
      </c>
      <c r="J17" s="10">
        <v>34</v>
      </c>
      <c r="K17" s="10">
        <v>40</v>
      </c>
      <c r="L17" s="10">
        <v>47</v>
      </c>
      <c r="M17" s="10">
        <v>53</v>
      </c>
      <c r="N17" s="10">
        <v>60</v>
      </c>
      <c r="O17" s="10">
        <v>68</v>
      </c>
      <c r="P17" s="10">
        <v>75</v>
      </c>
      <c r="Q17" s="10">
        <v>83</v>
      </c>
      <c r="R17" s="10">
        <v>91</v>
      </c>
      <c r="S17" s="10">
        <v>99</v>
      </c>
      <c r="T17" s="10">
        <v>108</v>
      </c>
      <c r="U17" s="10">
        <v>116</v>
      </c>
      <c r="V17" s="10">
        <v>125</v>
      </c>
      <c r="W17" s="10">
        <v>135</v>
      </c>
      <c r="X17" s="10">
        <v>144</v>
      </c>
      <c r="Y17" s="10">
        <v>154</v>
      </c>
      <c r="Z17" s="10">
        <v>165</v>
      </c>
      <c r="AA17" s="10">
        <v>175</v>
      </c>
      <c r="AB17" s="10">
        <v>186</v>
      </c>
      <c r="AC17" s="10">
        <v>198</v>
      </c>
      <c r="AD17" s="10">
        <v>209</v>
      </c>
      <c r="AE17" s="10">
        <v>221</v>
      </c>
      <c r="AF17" s="10">
        <v>234</v>
      </c>
      <c r="AG17" s="10">
        <v>246</v>
      </c>
      <c r="AH17" s="10">
        <v>260</v>
      </c>
      <c r="AI17" s="10">
        <v>273</v>
      </c>
      <c r="AJ17" s="10">
        <v>287</v>
      </c>
      <c r="AK17" s="10">
        <v>301</v>
      </c>
      <c r="AL17" s="10">
        <v>316</v>
      </c>
      <c r="AM17" s="10">
        <v>331</v>
      </c>
      <c r="AN17" s="10">
        <v>347</v>
      </c>
      <c r="AO17" s="10">
        <v>363</v>
      </c>
      <c r="AP17" s="10">
        <v>379</v>
      </c>
      <c r="AQ17" s="10">
        <v>396</v>
      </c>
      <c r="AR17" s="10">
        <v>414</v>
      </c>
      <c r="AS17" s="10">
        <v>432</v>
      </c>
      <c r="AT17" s="10">
        <v>450</v>
      </c>
      <c r="AU17" s="10">
        <v>469</v>
      </c>
      <c r="AV17" s="10">
        <v>488</v>
      </c>
      <c r="AW17" s="10">
        <v>502</v>
      </c>
      <c r="AX17" s="10">
        <v>516</v>
      </c>
      <c r="AY17" s="10">
        <v>531</v>
      </c>
      <c r="AZ17" s="10">
        <v>546</v>
      </c>
      <c r="BA17" s="10">
        <v>561</v>
      </c>
      <c r="BB17" s="10">
        <v>576</v>
      </c>
      <c r="BC17" s="10">
        <v>591</v>
      </c>
      <c r="BD17" s="10">
        <v>607</v>
      </c>
      <c r="BE17" s="10">
        <v>622</v>
      </c>
      <c r="BF17" s="10">
        <v>637</v>
      </c>
      <c r="BG17" s="10">
        <v>652</v>
      </c>
      <c r="BH17" s="10">
        <v>667</v>
      </c>
      <c r="BI17" s="10">
        <v>681</v>
      </c>
      <c r="BJ17" s="10">
        <v>696</v>
      </c>
      <c r="BK17" s="10">
        <v>710</v>
      </c>
      <c r="BL17" s="10">
        <v>723</v>
      </c>
      <c r="BM17" s="10">
        <v>736</v>
      </c>
      <c r="BN17" s="10">
        <v>749</v>
      </c>
      <c r="BO17" s="10">
        <v>761</v>
      </c>
      <c r="BP17" s="10">
        <v>773</v>
      </c>
      <c r="BQ17" s="10">
        <v>785</v>
      </c>
      <c r="BR17" s="10">
        <v>796</v>
      </c>
      <c r="BS17" s="10">
        <v>807</v>
      </c>
      <c r="BT17" s="10">
        <v>817</v>
      </c>
      <c r="BU17" s="10">
        <v>828</v>
      </c>
      <c r="BV17" s="10">
        <v>838</v>
      </c>
      <c r="BW17" s="10">
        <v>848</v>
      </c>
      <c r="BX17" s="10">
        <v>857</v>
      </c>
      <c r="BY17" s="10">
        <v>867</v>
      </c>
      <c r="BZ17" s="10">
        <v>876</v>
      </c>
      <c r="CA17" s="10">
        <v>885</v>
      </c>
      <c r="CB17" s="10">
        <v>893</v>
      </c>
      <c r="CC17" s="10">
        <v>902</v>
      </c>
      <c r="CD17" s="10">
        <v>911</v>
      </c>
      <c r="CE17" s="10">
        <v>920</v>
      </c>
      <c r="CF17" s="10">
        <v>931</v>
      </c>
      <c r="CG17" s="10">
        <v>946</v>
      </c>
      <c r="CH17" s="10">
        <v>966</v>
      </c>
      <c r="CI17" s="10">
        <v>1000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row>
    <row r="18" spans="1:103" s="10" customFormat="1" x14ac:dyDescent="0.2">
      <c r="A18" s="192" t="s">
        <v>635</v>
      </c>
      <c r="B18" s="10" t="s">
        <v>15</v>
      </c>
      <c r="C18" s="10">
        <v>16</v>
      </c>
      <c r="D18" s="10">
        <v>0</v>
      </c>
      <c r="E18" s="10">
        <v>3</v>
      </c>
      <c r="F18" s="10">
        <v>8</v>
      </c>
      <c r="G18" s="10">
        <v>14</v>
      </c>
      <c r="H18" s="10">
        <v>20</v>
      </c>
      <c r="I18" s="10">
        <v>27</v>
      </c>
      <c r="J18" s="10">
        <v>35</v>
      </c>
      <c r="K18" s="10">
        <v>42</v>
      </c>
      <c r="L18" s="10">
        <v>49</v>
      </c>
      <c r="M18" s="10">
        <v>56</v>
      </c>
      <c r="N18" s="10">
        <v>63</v>
      </c>
      <c r="O18" s="10">
        <v>71</v>
      </c>
      <c r="P18" s="10">
        <v>78</v>
      </c>
      <c r="Q18" s="10">
        <v>86</v>
      </c>
      <c r="R18" s="10">
        <v>95</v>
      </c>
      <c r="S18" s="10">
        <v>103</v>
      </c>
      <c r="T18" s="10">
        <v>112</v>
      </c>
      <c r="U18" s="10">
        <v>121</v>
      </c>
      <c r="V18" s="10">
        <v>131</v>
      </c>
      <c r="W18" s="10">
        <v>141</v>
      </c>
      <c r="X18" s="10">
        <v>151</v>
      </c>
      <c r="Y18" s="10">
        <v>161</v>
      </c>
      <c r="Z18" s="10">
        <v>172</v>
      </c>
      <c r="AA18" s="10">
        <v>183</v>
      </c>
      <c r="AB18" s="10">
        <v>195</v>
      </c>
      <c r="AC18" s="10">
        <v>206</v>
      </c>
      <c r="AD18" s="10">
        <v>218</v>
      </c>
      <c r="AE18" s="10">
        <v>231</v>
      </c>
      <c r="AF18" s="10">
        <v>244</v>
      </c>
      <c r="AG18" s="10">
        <v>257</v>
      </c>
      <c r="AH18" s="10">
        <v>271</v>
      </c>
      <c r="AI18" s="10">
        <v>285</v>
      </c>
      <c r="AJ18" s="10">
        <v>299</v>
      </c>
      <c r="AK18" s="10">
        <v>314</v>
      </c>
      <c r="AL18" s="10">
        <v>329</v>
      </c>
      <c r="AM18" s="10">
        <v>345</v>
      </c>
      <c r="AN18" s="10">
        <v>361</v>
      </c>
      <c r="AO18" s="10">
        <v>378</v>
      </c>
      <c r="AP18" s="10">
        <v>395</v>
      </c>
      <c r="AQ18" s="10">
        <v>413</v>
      </c>
      <c r="AR18" s="10">
        <v>431</v>
      </c>
      <c r="AS18" s="10">
        <v>449</v>
      </c>
      <c r="AT18" s="10">
        <v>468</v>
      </c>
      <c r="AU18" s="10">
        <v>488</v>
      </c>
      <c r="AV18" s="10">
        <v>502</v>
      </c>
      <c r="AW18" s="10">
        <v>516</v>
      </c>
      <c r="AX18" s="10">
        <v>531</v>
      </c>
      <c r="AY18" s="10">
        <v>546</v>
      </c>
      <c r="AZ18" s="10">
        <v>561</v>
      </c>
      <c r="BA18" s="10">
        <v>576</v>
      </c>
      <c r="BB18" s="10">
        <v>591</v>
      </c>
      <c r="BC18" s="10">
        <v>607</v>
      </c>
      <c r="BD18" s="10">
        <v>622</v>
      </c>
      <c r="BE18" s="10">
        <v>637</v>
      </c>
      <c r="BF18" s="10">
        <v>652</v>
      </c>
      <c r="BG18" s="10">
        <v>667</v>
      </c>
      <c r="BH18" s="10">
        <v>681</v>
      </c>
      <c r="BI18" s="10">
        <v>696</v>
      </c>
      <c r="BJ18" s="10">
        <v>710</v>
      </c>
      <c r="BK18" s="10">
        <v>723</v>
      </c>
      <c r="BL18" s="10">
        <v>736</v>
      </c>
      <c r="BM18" s="10">
        <v>749</v>
      </c>
      <c r="BN18" s="10">
        <v>761</v>
      </c>
      <c r="BO18" s="10">
        <v>773</v>
      </c>
      <c r="BP18" s="10">
        <v>785</v>
      </c>
      <c r="BQ18" s="10">
        <v>796</v>
      </c>
      <c r="BR18" s="10">
        <v>807</v>
      </c>
      <c r="BS18" s="10">
        <v>817</v>
      </c>
      <c r="BT18" s="10">
        <v>828</v>
      </c>
      <c r="BU18" s="10">
        <v>838</v>
      </c>
      <c r="BV18" s="10">
        <v>848</v>
      </c>
      <c r="BW18" s="10">
        <v>857</v>
      </c>
      <c r="BX18" s="10">
        <v>867</v>
      </c>
      <c r="BY18" s="10">
        <v>876</v>
      </c>
      <c r="BZ18" s="10">
        <v>885</v>
      </c>
      <c r="CA18" s="10">
        <v>893</v>
      </c>
      <c r="CB18" s="10">
        <v>902</v>
      </c>
      <c r="CC18" s="10">
        <v>911</v>
      </c>
      <c r="CD18" s="10">
        <v>920</v>
      </c>
      <c r="CE18" s="10">
        <v>931</v>
      </c>
      <c r="CF18" s="10">
        <v>946</v>
      </c>
      <c r="CG18" s="10">
        <v>966</v>
      </c>
      <c r="CH18" s="10">
        <v>1000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row>
    <row r="19" spans="1:103" s="10" customFormat="1" x14ac:dyDescent="0.2">
      <c r="A19" s="192" t="s">
        <v>635</v>
      </c>
      <c r="B19" s="10" t="s">
        <v>15</v>
      </c>
      <c r="C19" s="10">
        <v>17</v>
      </c>
      <c r="D19" s="10">
        <v>0</v>
      </c>
      <c r="E19" s="10">
        <v>3</v>
      </c>
      <c r="F19" s="10">
        <v>9</v>
      </c>
      <c r="G19" s="10">
        <v>15</v>
      </c>
      <c r="H19" s="10">
        <v>21</v>
      </c>
      <c r="I19" s="10">
        <v>29</v>
      </c>
      <c r="J19" s="10">
        <v>37</v>
      </c>
      <c r="K19" s="10">
        <v>44</v>
      </c>
      <c r="L19" s="10">
        <v>51</v>
      </c>
      <c r="M19" s="10">
        <v>58</v>
      </c>
      <c r="N19" s="10">
        <v>66</v>
      </c>
      <c r="O19" s="10">
        <v>74</v>
      </c>
      <c r="P19" s="10">
        <v>82</v>
      </c>
      <c r="Q19" s="10">
        <v>90</v>
      </c>
      <c r="R19" s="10">
        <v>99</v>
      </c>
      <c r="S19" s="10">
        <v>108</v>
      </c>
      <c r="T19" s="10">
        <v>117</v>
      </c>
      <c r="U19" s="10">
        <v>127</v>
      </c>
      <c r="V19" s="10">
        <v>137</v>
      </c>
      <c r="W19" s="10">
        <v>147</v>
      </c>
      <c r="X19" s="10">
        <v>157</v>
      </c>
      <c r="Y19" s="10">
        <v>168</v>
      </c>
      <c r="Z19" s="10">
        <v>180</v>
      </c>
      <c r="AA19" s="10">
        <v>191</v>
      </c>
      <c r="AB19" s="10">
        <v>203</v>
      </c>
      <c r="AC19" s="10">
        <v>215</v>
      </c>
      <c r="AD19" s="10">
        <v>228</v>
      </c>
      <c r="AE19" s="10">
        <v>241</v>
      </c>
      <c r="AF19" s="10">
        <v>254</v>
      </c>
      <c r="AG19" s="10">
        <v>268</v>
      </c>
      <c r="AH19" s="10">
        <v>282</v>
      </c>
      <c r="AI19" s="10">
        <v>297</v>
      </c>
      <c r="AJ19" s="10">
        <v>312</v>
      </c>
      <c r="AK19" s="10">
        <v>328</v>
      </c>
      <c r="AL19" s="10">
        <v>343</v>
      </c>
      <c r="AM19" s="10">
        <v>360</v>
      </c>
      <c r="AN19" s="10">
        <v>377</v>
      </c>
      <c r="AO19" s="10">
        <v>394</v>
      </c>
      <c r="AP19" s="10">
        <v>412</v>
      </c>
      <c r="AQ19" s="10">
        <v>430</v>
      </c>
      <c r="AR19" s="10">
        <v>449</v>
      </c>
      <c r="AS19" s="10">
        <v>468</v>
      </c>
      <c r="AT19" s="10">
        <v>488</v>
      </c>
      <c r="AU19" s="10">
        <v>502</v>
      </c>
      <c r="AV19" s="10">
        <v>516</v>
      </c>
      <c r="AW19" s="10">
        <v>531</v>
      </c>
      <c r="AX19" s="10">
        <v>546</v>
      </c>
      <c r="AY19" s="10">
        <v>561</v>
      </c>
      <c r="AZ19" s="10">
        <v>576</v>
      </c>
      <c r="BA19" s="10">
        <v>591</v>
      </c>
      <c r="BB19" s="10">
        <v>607</v>
      </c>
      <c r="BC19" s="10">
        <v>622</v>
      </c>
      <c r="BD19" s="10">
        <v>637</v>
      </c>
      <c r="BE19" s="10">
        <v>652</v>
      </c>
      <c r="BF19" s="10">
        <v>667</v>
      </c>
      <c r="BG19" s="10">
        <v>681</v>
      </c>
      <c r="BH19" s="10">
        <v>696</v>
      </c>
      <c r="BI19" s="10">
        <v>710</v>
      </c>
      <c r="BJ19" s="10">
        <v>723</v>
      </c>
      <c r="BK19" s="10">
        <v>736</v>
      </c>
      <c r="BL19" s="10">
        <v>749</v>
      </c>
      <c r="BM19" s="10">
        <v>761</v>
      </c>
      <c r="BN19" s="10">
        <v>773</v>
      </c>
      <c r="BO19" s="10">
        <v>785</v>
      </c>
      <c r="BP19" s="10">
        <v>796</v>
      </c>
      <c r="BQ19" s="10">
        <v>807</v>
      </c>
      <c r="BR19" s="10">
        <v>817</v>
      </c>
      <c r="BS19" s="10">
        <v>828</v>
      </c>
      <c r="BT19" s="10">
        <v>838</v>
      </c>
      <c r="BU19" s="10">
        <v>848</v>
      </c>
      <c r="BV19" s="10">
        <v>857</v>
      </c>
      <c r="BW19" s="10">
        <v>867</v>
      </c>
      <c r="BX19" s="10">
        <v>876</v>
      </c>
      <c r="BY19" s="10">
        <v>885</v>
      </c>
      <c r="BZ19" s="10">
        <v>893</v>
      </c>
      <c r="CA19" s="10">
        <v>902</v>
      </c>
      <c r="CB19" s="10">
        <v>911</v>
      </c>
      <c r="CC19" s="10">
        <v>920</v>
      </c>
      <c r="CD19" s="10">
        <v>931</v>
      </c>
      <c r="CE19" s="10">
        <v>946</v>
      </c>
      <c r="CF19" s="10">
        <v>966</v>
      </c>
      <c r="CG19" s="10">
        <v>1000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row>
    <row r="20" spans="1:103" s="10" customFormat="1" x14ac:dyDescent="0.2">
      <c r="A20" s="192" t="s">
        <v>635</v>
      </c>
      <c r="B20" s="10" t="s">
        <v>15</v>
      </c>
      <c r="C20" s="10">
        <v>18</v>
      </c>
      <c r="D20" s="10">
        <v>0</v>
      </c>
      <c r="E20" s="10">
        <v>3</v>
      </c>
      <c r="F20" s="10">
        <v>9</v>
      </c>
      <c r="G20" s="10">
        <v>16</v>
      </c>
      <c r="H20" s="10">
        <v>22</v>
      </c>
      <c r="I20" s="10">
        <v>30</v>
      </c>
      <c r="J20" s="10">
        <v>39</v>
      </c>
      <c r="K20" s="10">
        <v>46</v>
      </c>
      <c r="L20" s="10">
        <v>53</v>
      </c>
      <c r="M20" s="10">
        <v>61</v>
      </c>
      <c r="N20" s="10">
        <v>69</v>
      </c>
      <c r="O20" s="10">
        <v>77</v>
      </c>
      <c r="P20" s="10">
        <v>86</v>
      </c>
      <c r="Q20" s="10">
        <v>94</v>
      </c>
      <c r="R20" s="10">
        <v>103</v>
      </c>
      <c r="S20" s="10">
        <v>113</v>
      </c>
      <c r="T20" s="10">
        <v>123</v>
      </c>
      <c r="U20" s="10">
        <v>133</v>
      </c>
      <c r="V20" s="10">
        <v>143</v>
      </c>
      <c r="W20" s="10">
        <v>154</v>
      </c>
      <c r="X20" s="10">
        <v>165</v>
      </c>
      <c r="Y20" s="10">
        <v>176</v>
      </c>
      <c r="Z20" s="10">
        <v>188</v>
      </c>
      <c r="AA20" s="10">
        <v>200</v>
      </c>
      <c r="AB20" s="10">
        <v>212</v>
      </c>
      <c r="AC20" s="10">
        <v>225</v>
      </c>
      <c r="AD20" s="10">
        <v>238</v>
      </c>
      <c r="AE20" s="10">
        <v>251</v>
      </c>
      <c r="AF20" s="10">
        <v>265</v>
      </c>
      <c r="AG20" s="10">
        <v>280</v>
      </c>
      <c r="AH20" s="10">
        <v>295</v>
      </c>
      <c r="AI20" s="10">
        <v>310</v>
      </c>
      <c r="AJ20" s="10">
        <v>326</v>
      </c>
      <c r="AK20" s="10">
        <v>342</v>
      </c>
      <c r="AL20" s="10">
        <v>358</v>
      </c>
      <c r="AM20" s="10">
        <v>375</v>
      </c>
      <c r="AN20" s="10">
        <v>393</v>
      </c>
      <c r="AO20" s="10">
        <v>411</v>
      </c>
      <c r="AP20" s="10">
        <v>429</v>
      </c>
      <c r="AQ20" s="10">
        <v>448</v>
      </c>
      <c r="AR20" s="10">
        <v>468</v>
      </c>
      <c r="AS20" s="10">
        <v>488</v>
      </c>
      <c r="AT20" s="10">
        <v>502</v>
      </c>
      <c r="AU20" s="10">
        <v>516</v>
      </c>
      <c r="AV20" s="10">
        <v>531</v>
      </c>
      <c r="AW20" s="10">
        <v>546</v>
      </c>
      <c r="AX20" s="10">
        <v>561</v>
      </c>
      <c r="AY20" s="10">
        <v>576</v>
      </c>
      <c r="AZ20" s="10">
        <v>591</v>
      </c>
      <c r="BA20" s="10">
        <v>607</v>
      </c>
      <c r="BB20" s="10">
        <v>622</v>
      </c>
      <c r="BC20" s="10">
        <v>637</v>
      </c>
      <c r="BD20" s="10">
        <v>652</v>
      </c>
      <c r="BE20" s="10">
        <v>667</v>
      </c>
      <c r="BF20" s="10">
        <v>681</v>
      </c>
      <c r="BG20" s="10">
        <v>696</v>
      </c>
      <c r="BH20" s="10">
        <v>710</v>
      </c>
      <c r="BI20" s="10">
        <v>723</v>
      </c>
      <c r="BJ20" s="10">
        <v>736</v>
      </c>
      <c r="BK20" s="10">
        <v>749</v>
      </c>
      <c r="BL20" s="10">
        <v>761</v>
      </c>
      <c r="BM20" s="10">
        <v>773</v>
      </c>
      <c r="BN20" s="10">
        <v>785</v>
      </c>
      <c r="BO20" s="10">
        <v>796</v>
      </c>
      <c r="BP20" s="10">
        <v>807</v>
      </c>
      <c r="BQ20" s="10">
        <v>817</v>
      </c>
      <c r="BR20" s="10">
        <v>828</v>
      </c>
      <c r="BS20" s="10">
        <v>838</v>
      </c>
      <c r="BT20" s="10">
        <v>848</v>
      </c>
      <c r="BU20" s="10">
        <v>857</v>
      </c>
      <c r="BV20" s="10">
        <v>867</v>
      </c>
      <c r="BW20" s="10">
        <v>876</v>
      </c>
      <c r="BX20" s="10">
        <v>885</v>
      </c>
      <c r="BY20" s="10">
        <v>893</v>
      </c>
      <c r="BZ20" s="10">
        <v>902</v>
      </c>
      <c r="CA20" s="10">
        <v>911</v>
      </c>
      <c r="CB20" s="10">
        <v>920</v>
      </c>
      <c r="CC20" s="10">
        <v>931</v>
      </c>
      <c r="CD20" s="10">
        <v>946</v>
      </c>
      <c r="CE20" s="10">
        <v>966</v>
      </c>
      <c r="CF20" s="10">
        <v>1000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row>
    <row r="21" spans="1:103" s="10" customFormat="1" x14ac:dyDescent="0.2">
      <c r="A21" s="192" t="s">
        <v>635</v>
      </c>
      <c r="B21" s="10" t="s">
        <v>15</v>
      </c>
      <c r="C21" s="10">
        <v>19</v>
      </c>
      <c r="D21" s="10">
        <v>0</v>
      </c>
      <c r="E21" s="10">
        <v>3</v>
      </c>
      <c r="F21" s="10">
        <v>9</v>
      </c>
      <c r="G21" s="10">
        <v>16</v>
      </c>
      <c r="H21" s="10">
        <v>23</v>
      </c>
      <c r="I21" s="10">
        <v>31</v>
      </c>
      <c r="J21" s="10">
        <v>40</v>
      </c>
      <c r="K21" s="10">
        <v>48</v>
      </c>
      <c r="L21" s="10">
        <v>56</v>
      </c>
      <c r="M21" s="10">
        <v>64</v>
      </c>
      <c r="N21" s="10">
        <v>72</v>
      </c>
      <c r="O21" s="10">
        <v>81</v>
      </c>
      <c r="P21" s="10">
        <v>89</v>
      </c>
      <c r="Q21" s="10">
        <v>99</v>
      </c>
      <c r="R21" s="10">
        <v>108</v>
      </c>
      <c r="S21" s="10">
        <v>118</v>
      </c>
      <c r="T21" s="10">
        <v>128</v>
      </c>
      <c r="U21" s="10">
        <v>139</v>
      </c>
      <c r="V21" s="10">
        <v>149</v>
      </c>
      <c r="W21" s="10">
        <v>160</v>
      </c>
      <c r="X21" s="10">
        <v>172</v>
      </c>
      <c r="Y21" s="10">
        <v>184</v>
      </c>
      <c r="Z21" s="10">
        <v>196</v>
      </c>
      <c r="AA21" s="10">
        <v>208</v>
      </c>
      <c r="AB21" s="10">
        <v>221</v>
      </c>
      <c r="AC21" s="10">
        <v>235</v>
      </c>
      <c r="AD21" s="10">
        <v>248</v>
      </c>
      <c r="AE21" s="10">
        <v>263</v>
      </c>
      <c r="AF21" s="10">
        <v>277</v>
      </c>
      <c r="AG21" s="10">
        <v>292</v>
      </c>
      <c r="AH21" s="10">
        <v>308</v>
      </c>
      <c r="AI21" s="10">
        <v>323</v>
      </c>
      <c r="AJ21" s="10">
        <v>340</v>
      </c>
      <c r="AK21" s="10">
        <v>357</v>
      </c>
      <c r="AL21" s="10">
        <v>374</v>
      </c>
      <c r="AM21" s="10">
        <v>392</v>
      </c>
      <c r="AN21" s="10">
        <v>410</v>
      </c>
      <c r="AO21" s="10">
        <v>429</v>
      </c>
      <c r="AP21" s="10">
        <v>448</v>
      </c>
      <c r="AQ21" s="10">
        <v>468</v>
      </c>
      <c r="AR21" s="10">
        <v>488</v>
      </c>
      <c r="AS21" s="10">
        <v>502</v>
      </c>
      <c r="AT21" s="10">
        <v>516</v>
      </c>
      <c r="AU21" s="10">
        <v>531</v>
      </c>
      <c r="AV21" s="10">
        <v>546</v>
      </c>
      <c r="AW21" s="10">
        <v>561</v>
      </c>
      <c r="AX21" s="10">
        <v>576</v>
      </c>
      <c r="AY21" s="10">
        <v>591</v>
      </c>
      <c r="AZ21" s="10">
        <v>607</v>
      </c>
      <c r="BA21" s="10">
        <v>622</v>
      </c>
      <c r="BB21" s="10">
        <v>637</v>
      </c>
      <c r="BC21" s="10">
        <v>652</v>
      </c>
      <c r="BD21" s="10">
        <v>667</v>
      </c>
      <c r="BE21" s="10">
        <v>681</v>
      </c>
      <c r="BF21" s="10">
        <v>696</v>
      </c>
      <c r="BG21" s="10">
        <v>710</v>
      </c>
      <c r="BH21" s="10">
        <v>723</v>
      </c>
      <c r="BI21" s="10">
        <v>736</v>
      </c>
      <c r="BJ21" s="10">
        <v>749</v>
      </c>
      <c r="BK21" s="10">
        <v>761</v>
      </c>
      <c r="BL21" s="10">
        <v>773</v>
      </c>
      <c r="BM21" s="10">
        <v>785</v>
      </c>
      <c r="BN21" s="10">
        <v>796</v>
      </c>
      <c r="BO21" s="10">
        <v>807</v>
      </c>
      <c r="BP21" s="10">
        <v>817</v>
      </c>
      <c r="BQ21" s="10">
        <v>828</v>
      </c>
      <c r="BR21" s="10">
        <v>838</v>
      </c>
      <c r="BS21" s="10">
        <v>848</v>
      </c>
      <c r="BT21" s="10">
        <v>857</v>
      </c>
      <c r="BU21" s="10">
        <v>867</v>
      </c>
      <c r="BV21" s="10">
        <v>876</v>
      </c>
      <c r="BW21" s="10">
        <v>885</v>
      </c>
      <c r="BX21" s="10">
        <v>893</v>
      </c>
      <c r="BY21" s="10">
        <v>902</v>
      </c>
      <c r="BZ21" s="10">
        <v>911</v>
      </c>
      <c r="CA21" s="10">
        <v>920</v>
      </c>
      <c r="CB21" s="10">
        <v>931</v>
      </c>
      <c r="CC21" s="10">
        <v>946</v>
      </c>
      <c r="CD21" s="10">
        <v>966</v>
      </c>
      <c r="CE21" s="10">
        <v>1000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row>
    <row r="22" spans="1:103" s="10" customFormat="1" x14ac:dyDescent="0.2">
      <c r="A22" s="192" t="s">
        <v>635</v>
      </c>
      <c r="B22" s="10" t="s">
        <v>15</v>
      </c>
      <c r="C22" s="10">
        <v>20</v>
      </c>
      <c r="D22" s="10">
        <v>0</v>
      </c>
      <c r="E22" s="10">
        <v>3</v>
      </c>
      <c r="F22" s="10">
        <v>10</v>
      </c>
      <c r="G22" s="10">
        <v>17</v>
      </c>
      <c r="H22" s="10">
        <v>24</v>
      </c>
      <c r="I22" s="10">
        <v>33</v>
      </c>
      <c r="J22" s="10">
        <v>42</v>
      </c>
      <c r="K22" s="10">
        <v>50</v>
      </c>
      <c r="L22" s="10">
        <v>58</v>
      </c>
      <c r="M22" s="10">
        <v>67</v>
      </c>
      <c r="N22" s="10">
        <v>75</v>
      </c>
      <c r="O22" s="10">
        <v>84</v>
      </c>
      <c r="P22" s="10">
        <v>94</v>
      </c>
      <c r="Q22" s="10">
        <v>103</v>
      </c>
      <c r="R22" s="10">
        <v>113</v>
      </c>
      <c r="S22" s="10">
        <v>123</v>
      </c>
      <c r="T22" s="10">
        <v>134</v>
      </c>
      <c r="U22" s="10">
        <v>145</v>
      </c>
      <c r="V22" s="10">
        <v>156</v>
      </c>
      <c r="W22" s="10">
        <v>168</v>
      </c>
      <c r="X22" s="10">
        <v>180</v>
      </c>
      <c r="Y22" s="10">
        <v>192</v>
      </c>
      <c r="Z22" s="10">
        <v>205</v>
      </c>
      <c r="AA22" s="10">
        <v>218</v>
      </c>
      <c r="AB22" s="10">
        <v>231</v>
      </c>
      <c r="AC22" s="10">
        <v>245</v>
      </c>
      <c r="AD22" s="10">
        <v>260</v>
      </c>
      <c r="AE22" s="10">
        <v>274</v>
      </c>
      <c r="AF22" s="10">
        <v>289</v>
      </c>
      <c r="AG22" s="10">
        <v>305</v>
      </c>
      <c r="AH22" s="10">
        <v>321</v>
      </c>
      <c r="AI22" s="10">
        <v>338</v>
      </c>
      <c r="AJ22" s="10">
        <v>355</v>
      </c>
      <c r="AK22" s="10">
        <v>372</v>
      </c>
      <c r="AL22" s="10">
        <v>390</v>
      </c>
      <c r="AM22" s="10">
        <v>409</v>
      </c>
      <c r="AN22" s="10">
        <v>428</v>
      </c>
      <c r="AO22" s="10">
        <v>447</v>
      </c>
      <c r="AP22" s="10">
        <v>467</v>
      </c>
      <c r="AQ22" s="10">
        <v>488</v>
      </c>
      <c r="AR22" s="10">
        <v>502</v>
      </c>
      <c r="AS22" s="10">
        <v>516</v>
      </c>
      <c r="AT22" s="10">
        <v>531</v>
      </c>
      <c r="AU22" s="10">
        <v>546</v>
      </c>
      <c r="AV22" s="10">
        <v>561</v>
      </c>
      <c r="AW22" s="10">
        <v>576</v>
      </c>
      <c r="AX22" s="10">
        <v>591</v>
      </c>
      <c r="AY22" s="10">
        <v>607</v>
      </c>
      <c r="AZ22" s="10">
        <v>622</v>
      </c>
      <c r="BA22" s="10">
        <v>637</v>
      </c>
      <c r="BB22" s="10">
        <v>652</v>
      </c>
      <c r="BC22" s="10">
        <v>667</v>
      </c>
      <c r="BD22" s="10">
        <v>681</v>
      </c>
      <c r="BE22" s="10">
        <v>696</v>
      </c>
      <c r="BF22" s="10">
        <v>710</v>
      </c>
      <c r="BG22" s="10">
        <v>723</v>
      </c>
      <c r="BH22" s="10">
        <v>736</v>
      </c>
      <c r="BI22" s="10">
        <v>749</v>
      </c>
      <c r="BJ22" s="10">
        <v>761</v>
      </c>
      <c r="BK22" s="10">
        <v>773</v>
      </c>
      <c r="BL22" s="10">
        <v>785</v>
      </c>
      <c r="BM22" s="10">
        <v>796</v>
      </c>
      <c r="BN22" s="10">
        <v>807</v>
      </c>
      <c r="BO22" s="10">
        <v>817</v>
      </c>
      <c r="BP22" s="10">
        <v>828</v>
      </c>
      <c r="BQ22" s="10">
        <v>838</v>
      </c>
      <c r="BR22" s="10">
        <v>848</v>
      </c>
      <c r="BS22" s="10">
        <v>857</v>
      </c>
      <c r="BT22" s="10">
        <v>867</v>
      </c>
      <c r="BU22" s="10">
        <v>876</v>
      </c>
      <c r="BV22" s="10">
        <v>885</v>
      </c>
      <c r="BW22" s="10">
        <v>893</v>
      </c>
      <c r="BX22" s="10">
        <v>902</v>
      </c>
      <c r="BY22" s="10">
        <v>911</v>
      </c>
      <c r="BZ22" s="10">
        <v>920</v>
      </c>
      <c r="CA22" s="10">
        <v>931</v>
      </c>
      <c r="CB22" s="10">
        <v>946</v>
      </c>
      <c r="CC22" s="10">
        <v>966</v>
      </c>
      <c r="CD22" s="10">
        <v>1000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row>
    <row r="23" spans="1:103" s="10" customFormat="1" x14ac:dyDescent="0.2">
      <c r="A23" s="192" t="s">
        <v>635</v>
      </c>
      <c r="B23" s="10" t="s">
        <v>15</v>
      </c>
      <c r="C23" s="10">
        <v>21</v>
      </c>
      <c r="D23" s="10">
        <v>0</v>
      </c>
      <c r="E23" s="10">
        <v>3</v>
      </c>
      <c r="F23" s="10">
        <v>10</v>
      </c>
      <c r="G23" s="10">
        <v>18</v>
      </c>
      <c r="H23" s="10">
        <v>26</v>
      </c>
      <c r="I23" s="10">
        <v>34</v>
      </c>
      <c r="J23" s="10">
        <v>44</v>
      </c>
      <c r="K23" s="10">
        <v>52</v>
      </c>
      <c r="L23" s="10">
        <v>61</v>
      </c>
      <c r="M23" s="10">
        <v>70</v>
      </c>
      <c r="N23" s="10">
        <v>79</v>
      </c>
      <c r="O23" s="10">
        <v>88</v>
      </c>
      <c r="P23" s="10">
        <v>98</v>
      </c>
      <c r="Q23" s="10">
        <v>108</v>
      </c>
      <c r="R23" s="10">
        <v>118</v>
      </c>
      <c r="S23" s="10">
        <v>129</v>
      </c>
      <c r="T23" s="10">
        <v>140</v>
      </c>
      <c r="U23" s="10">
        <v>152</v>
      </c>
      <c r="V23" s="10">
        <v>163</v>
      </c>
      <c r="W23" s="10">
        <v>176</v>
      </c>
      <c r="X23" s="10">
        <v>188</v>
      </c>
      <c r="Y23" s="10">
        <v>201</v>
      </c>
      <c r="Z23" s="10">
        <v>214</v>
      </c>
      <c r="AA23" s="10">
        <v>228</v>
      </c>
      <c r="AB23" s="10">
        <v>242</v>
      </c>
      <c r="AC23" s="10">
        <v>256</v>
      </c>
      <c r="AD23" s="10">
        <v>271</v>
      </c>
      <c r="AE23" s="10">
        <v>287</v>
      </c>
      <c r="AF23" s="10">
        <v>303</v>
      </c>
      <c r="AG23" s="10">
        <v>319</v>
      </c>
      <c r="AH23" s="10">
        <v>336</v>
      </c>
      <c r="AI23" s="10">
        <v>353</v>
      </c>
      <c r="AJ23" s="10">
        <v>371</v>
      </c>
      <c r="AK23" s="10">
        <v>389</v>
      </c>
      <c r="AL23" s="10">
        <v>408</v>
      </c>
      <c r="AM23" s="10">
        <v>427</v>
      </c>
      <c r="AN23" s="10">
        <v>447</v>
      </c>
      <c r="AO23" s="10">
        <v>467</v>
      </c>
      <c r="AP23" s="10">
        <v>488</v>
      </c>
      <c r="AQ23" s="10">
        <v>502</v>
      </c>
      <c r="AR23" s="10">
        <v>516</v>
      </c>
      <c r="AS23" s="10">
        <v>531</v>
      </c>
      <c r="AT23" s="10">
        <v>546</v>
      </c>
      <c r="AU23" s="10">
        <v>561</v>
      </c>
      <c r="AV23" s="10">
        <v>576</v>
      </c>
      <c r="AW23" s="10">
        <v>591</v>
      </c>
      <c r="AX23" s="10">
        <v>607</v>
      </c>
      <c r="AY23" s="10">
        <v>622</v>
      </c>
      <c r="AZ23" s="10">
        <v>637</v>
      </c>
      <c r="BA23" s="10">
        <v>652</v>
      </c>
      <c r="BB23" s="10">
        <v>667</v>
      </c>
      <c r="BC23" s="10">
        <v>681</v>
      </c>
      <c r="BD23" s="10">
        <v>696</v>
      </c>
      <c r="BE23" s="10">
        <v>710</v>
      </c>
      <c r="BF23" s="10">
        <v>723</v>
      </c>
      <c r="BG23" s="10">
        <v>736</v>
      </c>
      <c r="BH23" s="10">
        <v>749</v>
      </c>
      <c r="BI23" s="10">
        <v>761</v>
      </c>
      <c r="BJ23" s="10">
        <v>773</v>
      </c>
      <c r="BK23" s="10">
        <v>785</v>
      </c>
      <c r="BL23" s="10">
        <v>796</v>
      </c>
      <c r="BM23" s="10">
        <v>807</v>
      </c>
      <c r="BN23" s="10">
        <v>817</v>
      </c>
      <c r="BO23" s="10">
        <v>828</v>
      </c>
      <c r="BP23" s="10">
        <v>838</v>
      </c>
      <c r="BQ23" s="10">
        <v>848</v>
      </c>
      <c r="BR23" s="10">
        <v>857</v>
      </c>
      <c r="BS23" s="10">
        <v>867</v>
      </c>
      <c r="BT23" s="10">
        <v>876</v>
      </c>
      <c r="BU23" s="10">
        <v>885</v>
      </c>
      <c r="BV23" s="10">
        <v>893</v>
      </c>
      <c r="BW23" s="10">
        <v>902</v>
      </c>
      <c r="BX23" s="10">
        <v>911</v>
      </c>
      <c r="BY23" s="10">
        <v>920</v>
      </c>
      <c r="BZ23" s="10">
        <v>931</v>
      </c>
      <c r="CA23" s="10">
        <v>946</v>
      </c>
      <c r="CB23" s="10">
        <v>966</v>
      </c>
      <c r="CC23" s="10">
        <v>1000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row>
    <row r="24" spans="1:103" s="10" customFormat="1" x14ac:dyDescent="0.2">
      <c r="A24" s="192" t="s">
        <v>635</v>
      </c>
      <c r="B24" s="10" t="s">
        <v>15</v>
      </c>
      <c r="C24" s="10">
        <v>22</v>
      </c>
      <c r="D24" s="10">
        <v>0</v>
      </c>
      <c r="E24" s="10">
        <v>4</v>
      </c>
      <c r="F24" s="10">
        <v>11</v>
      </c>
      <c r="G24" s="10">
        <v>19</v>
      </c>
      <c r="H24" s="10">
        <v>27</v>
      </c>
      <c r="I24" s="10">
        <v>36</v>
      </c>
      <c r="J24" s="10">
        <v>46</v>
      </c>
      <c r="K24" s="10">
        <v>55</v>
      </c>
      <c r="L24" s="10">
        <v>64</v>
      </c>
      <c r="M24" s="10">
        <v>73</v>
      </c>
      <c r="N24" s="10">
        <v>83</v>
      </c>
      <c r="O24" s="10">
        <v>92</v>
      </c>
      <c r="P24" s="10">
        <v>103</v>
      </c>
      <c r="Q24" s="10">
        <v>113</v>
      </c>
      <c r="R24" s="10">
        <v>124</v>
      </c>
      <c r="S24" s="10">
        <v>135</v>
      </c>
      <c r="T24" s="10">
        <v>147</v>
      </c>
      <c r="U24" s="10">
        <v>159</v>
      </c>
      <c r="V24" s="10">
        <v>171</v>
      </c>
      <c r="W24" s="10">
        <v>184</v>
      </c>
      <c r="X24" s="10">
        <v>197</v>
      </c>
      <c r="Y24" s="10">
        <v>210</v>
      </c>
      <c r="Z24" s="10">
        <v>224</v>
      </c>
      <c r="AA24" s="10">
        <v>238</v>
      </c>
      <c r="AB24" s="10">
        <v>253</v>
      </c>
      <c r="AC24" s="10">
        <v>268</v>
      </c>
      <c r="AD24" s="10">
        <v>284</v>
      </c>
      <c r="AE24" s="10">
        <v>300</v>
      </c>
      <c r="AF24" s="10">
        <v>316</v>
      </c>
      <c r="AG24" s="10">
        <v>333</v>
      </c>
      <c r="AH24" s="10">
        <v>351</v>
      </c>
      <c r="AI24" s="10">
        <v>369</v>
      </c>
      <c r="AJ24" s="10">
        <v>387</v>
      </c>
      <c r="AK24" s="10">
        <v>406</v>
      </c>
      <c r="AL24" s="10">
        <v>426</v>
      </c>
      <c r="AM24" s="10">
        <v>446</v>
      </c>
      <c r="AN24" s="10">
        <v>467</v>
      </c>
      <c r="AO24" s="10">
        <v>488</v>
      </c>
      <c r="AP24" s="10">
        <v>502</v>
      </c>
      <c r="AQ24" s="10">
        <v>516</v>
      </c>
      <c r="AR24" s="10">
        <v>531</v>
      </c>
      <c r="AS24" s="10">
        <v>546</v>
      </c>
      <c r="AT24" s="10">
        <v>561</v>
      </c>
      <c r="AU24" s="10">
        <v>576</v>
      </c>
      <c r="AV24" s="10">
        <v>591</v>
      </c>
      <c r="AW24" s="10">
        <v>607</v>
      </c>
      <c r="AX24" s="10">
        <v>622</v>
      </c>
      <c r="AY24" s="10">
        <v>637</v>
      </c>
      <c r="AZ24" s="10">
        <v>652</v>
      </c>
      <c r="BA24" s="10">
        <v>667</v>
      </c>
      <c r="BB24" s="10">
        <v>681</v>
      </c>
      <c r="BC24" s="10">
        <v>696</v>
      </c>
      <c r="BD24" s="10">
        <v>710</v>
      </c>
      <c r="BE24" s="10">
        <v>723</v>
      </c>
      <c r="BF24" s="10">
        <v>736</v>
      </c>
      <c r="BG24" s="10">
        <v>749</v>
      </c>
      <c r="BH24" s="10">
        <v>761</v>
      </c>
      <c r="BI24" s="10">
        <v>773</v>
      </c>
      <c r="BJ24" s="10">
        <v>785</v>
      </c>
      <c r="BK24" s="10">
        <v>796</v>
      </c>
      <c r="BL24" s="10">
        <v>807</v>
      </c>
      <c r="BM24" s="10">
        <v>817</v>
      </c>
      <c r="BN24" s="10">
        <v>828</v>
      </c>
      <c r="BO24" s="10">
        <v>838</v>
      </c>
      <c r="BP24" s="10">
        <v>848</v>
      </c>
      <c r="BQ24" s="10">
        <v>857</v>
      </c>
      <c r="BR24" s="10">
        <v>867</v>
      </c>
      <c r="BS24" s="10">
        <v>876</v>
      </c>
      <c r="BT24" s="10">
        <v>885</v>
      </c>
      <c r="BU24" s="10">
        <v>893</v>
      </c>
      <c r="BV24" s="10">
        <v>902</v>
      </c>
      <c r="BW24" s="10">
        <v>911</v>
      </c>
      <c r="BX24" s="10">
        <v>920</v>
      </c>
      <c r="BY24" s="10">
        <v>931</v>
      </c>
      <c r="BZ24" s="10">
        <v>946</v>
      </c>
      <c r="CA24" s="10">
        <v>966</v>
      </c>
      <c r="CB24" s="10">
        <v>1000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row>
    <row r="25" spans="1:103" s="10" customFormat="1" x14ac:dyDescent="0.2">
      <c r="A25" s="192" t="s">
        <v>635</v>
      </c>
      <c r="B25" s="10" t="s">
        <v>15</v>
      </c>
      <c r="C25" s="10">
        <v>23</v>
      </c>
      <c r="D25" s="10">
        <v>0</v>
      </c>
      <c r="E25" s="10">
        <v>4</v>
      </c>
      <c r="F25" s="10">
        <v>11</v>
      </c>
      <c r="G25" s="10">
        <v>20</v>
      </c>
      <c r="H25" s="10">
        <v>28</v>
      </c>
      <c r="I25" s="10">
        <v>38</v>
      </c>
      <c r="J25" s="10">
        <v>48</v>
      </c>
      <c r="K25" s="10">
        <v>58</v>
      </c>
      <c r="L25" s="10">
        <v>67</v>
      </c>
      <c r="M25" s="10">
        <v>77</v>
      </c>
      <c r="N25" s="10">
        <v>87</v>
      </c>
      <c r="O25" s="10">
        <v>97</v>
      </c>
      <c r="P25" s="10">
        <v>108</v>
      </c>
      <c r="Q25" s="10">
        <v>119</v>
      </c>
      <c r="R25" s="10">
        <v>130</v>
      </c>
      <c r="S25" s="10">
        <v>142</v>
      </c>
      <c r="T25" s="10">
        <v>154</v>
      </c>
      <c r="U25" s="10">
        <v>166</v>
      </c>
      <c r="V25" s="10">
        <v>179</v>
      </c>
      <c r="W25" s="10">
        <v>192</v>
      </c>
      <c r="X25" s="10">
        <v>206</v>
      </c>
      <c r="Y25" s="10">
        <v>220</v>
      </c>
      <c r="Z25" s="10">
        <v>234</v>
      </c>
      <c r="AA25" s="10">
        <v>249</v>
      </c>
      <c r="AB25" s="10">
        <v>265</v>
      </c>
      <c r="AC25" s="10">
        <v>281</v>
      </c>
      <c r="AD25" s="10">
        <v>297</v>
      </c>
      <c r="AE25" s="10">
        <v>314</v>
      </c>
      <c r="AF25" s="10">
        <v>331</v>
      </c>
      <c r="AG25" s="10">
        <v>349</v>
      </c>
      <c r="AH25" s="10">
        <v>367</v>
      </c>
      <c r="AI25" s="10">
        <v>386</v>
      </c>
      <c r="AJ25" s="10">
        <v>405</v>
      </c>
      <c r="AK25" s="10">
        <v>425</v>
      </c>
      <c r="AL25" s="10">
        <v>445</v>
      </c>
      <c r="AM25" s="10">
        <v>466</v>
      </c>
      <c r="AN25" s="10">
        <v>488</v>
      </c>
      <c r="AO25" s="10">
        <v>502</v>
      </c>
      <c r="AP25" s="10">
        <v>516</v>
      </c>
      <c r="AQ25" s="10">
        <v>531</v>
      </c>
      <c r="AR25" s="10">
        <v>546</v>
      </c>
      <c r="AS25" s="10">
        <v>561</v>
      </c>
      <c r="AT25" s="10">
        <v>576</v>
      </c>
      <c r="AU25" s="10">
        <v>591</v>
      </c>
      <c r="AV25" s="10">
        <v>607</v>
      </c>
      <c r="AW25" s="10">
        <v>622</v>
      </c>
      <c r="AX25" s="10">
        <v>637</v>
      </c>
      <c r="AY25" s="10">
        <v>652</v>
      </c>
      <c r="AZ25" s="10">
        <v>667</v>
      </c>
      <c r="BA25" s="10">
        <v>681</v>
      </c>
      <c r="BB25" s="10">
        <v>696</v>
      </c>
      <c r="BC25" s="10">
        <v>710</v>
      </c>
      <c r="BD25" s="10">
        <v>723</v>
      </c>
      <c r="BE25" s="10">
        <v>736</v>
      </c>
      <c r="BF25" s="10">
        <v>749</v>
      </c>
      <c r="BG25" s="10">
        <v>761</v>
      </c>
      <c r="BH25" s="10">
        <v>773</v>
      </c>
      <c r="BI25" s="10">
        <v>785</v>
      </c>
      <c r="BJ25" s="10">
        <v>796</v>
      </c>
      <c r="BK25" s="10">
        <v>807</v>
      </c>
      <c r="BL25" s="10">
        <v>817</v>
      </c>
      <c r="BM25" s="10">
        <v>828</v>
      </c>
      <c r="BN25" s="10">
        <v>838</v>
      </c>
      <c r="BO25" s="10">
        <v>848</v>
      </c>
      <c r="BP25" s="10">
        <v>857</v>
      </c>
      <c r="BQ25" s="10">
        <v>867</v>
      </c>
      <c r="BR25" s="10">
        <v>876</v>
      </c>
      <c r="BS25" s="10">
        <v>885</v>
      </c>
      <c r="BT25" s="10">
        <v>893</v>
      </c>
      <c r="BU25" s="10">
        <v>902</v>
      </c>
      <c r="BV25" s="10">
        <v>911</v>
      </c>
      <c r="BW25" s="10">
        <v>920</v>
      </c>
      <c r="BX25" s="10">
        <v>931</v>
      </c>
      <c r="BY25" s="10">
        <v>946</v>
      </c>
      <c r="BZ25" s="10">
        <v>966</v>
      </c>
      <c r="CA25" s="10">
        <v>1000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row>
    <row r="26" spans="1:103" s="10" customFormat="1" x14ac:dyDescent="0.2">
      <c r="A26" s="192" t="s">
        <v>635</v>
      </c>
      <c r="B26" s="10" t="s">
        <v>15</v>
      </c>
      <c r="C26" s="10">
        <v>24</v>
      </c>
      <c r="D26" s="10">
        <v>0</v>
      </c>
      <c r="E26" s="10">
        <v>4</v>
      </c>
      <c r="F26" s="10">
        <v>12</v>
      </c>
      <c r="G26" s="10">
        <v>21</v>
      </c>
      <c r="H26" s="10">
        <v>29</v>
      </c>
      <c r="I26" s="10">
        <v>40</v>
      </c>
      <c r="J26" s="10">
        <v>51</v>
      </c>
      <c r="K26" s="10">
        <v>60</v>
      </c>
      <c r="L26" s="10">
        <v>70</v>
      </c>
      <c r="M26" s="10">
        <v>80</v>
      </c>
      <c r="N26" s="10">
        <v>91</v>
      </c>
      <c r="O26" s="10">
        <v>102</v>
      </c>
      <c r="P26" s="10">
        <v>113</v>
      </c>
      <c r="Q26" s="10">
        <v>124</v>
      </c>
      <c r="R26" s="10">
        <v>136</v>
      </c>
      <c r="S26" s="10">
        <v>149</v>
      </c>
      <c r="T26" s="10">
        <v>161</v>
      </c>
      <c r="U26" s="10">
        <v>174</v>
      </c>
      <c r="V26" s="10">
        <v>188</v>
      </c>
      <c r="W26" s="10">
        <v>201</v>
      </c>
      <c r="X26" s="10">
        <v>216</v>
      </c>
      <c r="Y26" s="10">
        <v>230</v>
      </c>
      <c r="Z26" s="10">
        <v>246</v>
      </c>
      <c r="AA26" s="10">
        <v>261</v>
      </c>
      <c r="AB26" s="10">
        <v>277</v>
      </c>
      <c r="AC26" s="10">
        <v>294</v>
      </c>
      <c r="AD26" s="10">
        <v>311</v>
      </c>
      <c r="AE26" s="10">
        <v>328</v>
      </c>
      <c r="AF26" s="10">
        <v>346</v>
      </c>
      <c r="AG26" s="10">
        <v>365</v>
      </c>
      <c r="AH26" s="10">
        <v>384</v>
      </c>
      <c r="AI26" s="10">
        <v>404</v>
      </c>
      <c r="AJ26" s="10">
        <v>424</v>
      </c>
      <c r="AK26" s="10">
        <v>445</v>
      </c>
      <c r="AL26" s="10">
        <v>466</v>
      </c>
      <c r="AM26" s="10">
        <v>488</v>
      </c>
      <c r="AN26" s="10">
        <v>502</v>
      </c>
      <c r="AO26" s="10">
        <v>516</v>
      </c>
      <c r="AP26" s="10">
        <v>531</v>
      </c>
      <c r="AQ26" s="10">
        <v>546</v>
      </c>
      <c r="AR26" s="10">
        <v>561</v>
      </c>
      <c r="AS26" s="10">
        <v>576</v>
      </c>
      <c r="AT26" s="10">
        <v>591</v>
      </c>
      <c r="AU26" s="10">
        <v>607</v>
      </c>
      <c r="AV26" s="10">
        <v>622</v>
      </c>
      <c r="AW26" s="10">
        <v>637</v>
      </c>
      <c r="AX26" s="10">
        <v>652</v>
      </c>
      <c r="AY26" s="10">
        <v>667</v>
      </c>
      <c r="AZ26" s="10">
        <v>681</v>
      </c>
      <c r="BA26" s="10">
        <v>696</v>
      </c>
      <c r="BB26" s="10">
        <v>710</v>
      </c>
      <c r="BC26" s="10">
        <v>723</v>
      </c>
      <c r="BD26" s="10">
        <v>736</v>
      </c>
      <c r="BE26" s="10">
        <v>749</v>
      </c>
      <c r="BF26" s="10">
        <v>761</v>
      </c>
      <c r="BG26" s="10">
        <v>773</v>
      </c>
      <c r="BH26" s="10">
        <v>785</v>
      </c>
      <c r="BI26" s="10">
        <v>796</v>
      </c>
      <c r="BJ26" s="10">
        <v>807</v>
      </c>
      <c r="BK26" s="10">
        <v>817</v>
      </c>
      <c r="BL26" s="10">
        <v>828</v>
      </c>
      <c r="BM26" s="10">
        <v>838</v>
      </c>
      <c r="BN26" s="10">
        <v>848</v>
      </c>
      <c r="BO26" s="10">
        <v>857</v>
      </c>
      <c r="BP26" s="10">
        <v>867</v>
      </c>
      <c r="BQ26" s="10">
        <v>876</v>
      </c>
      <c r="BR26" s="10">
        <v>885</v>
      </c>
      <c r="BS26" s="10">
        <v>893</v>
      </c>
      <c r="BT26" s="10">
        <v>902</v>
      </c>
      <c r="BU26" s="10">
        <v>911</v>
      </c>
      <c r="BV26" s="10">
        <v>920</v>
      </c>
      <c r="BW26" s="10">
        <v>931</v>
      </c>
      <c r="BX26" s="10">
        <v>946</v>
      </c>
      <c r="BY26" s="10">
        <v>966</v>
      </c>
      <c r="BZ26" s="10">
        <v>1000</v>
      </c>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row>
    <row r="27" spans="1:103" s="10" customFormat="1" x14ac:dyDescent="0.2">
      <c r="A27" s="192" t="s">
        <v>635</v>
      </c>
      <c r="B27" s="10" t="s">
        <v>15</v>
      </c>
      <c r="C27" s="10">
        <v>25</v>
      </c>
      <c r="D27" s="10">
        <v>0</v>
      </c>
      <c r="E27" s="10">
        <v>4</v>
      </c>
      <c r="F27" s="10">
        <v>12</v>
      </c>
      <c r="G27" s="10">
        <v>22</v>
      </c>
      <c r="H27" s="10">
        <v>31</v>
      </c>
      <c r="I27" s="10">
        <v>42</v>
      </c>
      <c r="J27" s="10">
        <v>53</v>
      </c>
      <c r="K27" s="10">
        <v>63</v>
      </c>
      <c r="L27" s="10">
        <v>74</v>
      </c>
      <c r="M27" s="10">
        <v>84</v>
      </c>
      <c r="N27" s="10">
        <v>95</v>
      </c>
      <c r="O27" s="10">
        <v>107</v>
      </c>
      <c r="P27" s="10">
        <v>118</v>
      </c>
      <c r="Q27" s="10">
        <v>130</v>
      </c>
      <c r="R27" s="10">
        <v>143</v>
      </c>
      <c r="S27" s="10">
        <v>156</v>
      </c>
      <c r="T27" s="10">
        <v>169</v>
      </c>
      <c r="U27" s="10">
        <v>183</v>
      </c>
      <c r="V27" s="10">
        <v>197</v>
      </c>
      <c r="W27" s="10">
        <v>211</v>
      </c>
      <c r="X27" s="10">
        <v>226</v>
      </c>
      <c r="Y27" s="10">
        <v>242</v>
      </c>
      <c r="Z27" s="10">
        <v>257</v>
      </c>
      <c r="AA27" s="10">
        <v>274</v>
      </c>
      <c r="AB27" s="10">
        <v>291</v>
      </c>
      <c r="AC27" s="10">
        <v>308</v>
      </c>
      <c r="AD27" s="10">
        <v>326</v>
      </c>
      <c r="AE27" s="10">
        <v>344</v>
      </c>
      <c r="AF27" s="10">
        <v>363</v>
      </c>
      <c r="AG27" s="10">
        <v>382</v>
      </c>
      <c r="AH27" s="10">
        <v>402</v>
      </c>
      <c r="AI27" s="10">
        <v>423</v>
      </c>
      <c r="AJ27" s="10">
        <v>444</v>
      </c>
      <c r="AK27" s="10">
        <v>466</v>
      </c>
      <c r="AL27" s="10">
        <v>488</v>
      </c>
      <c r="AM27" s="10">
        <v>502</v>
      </c>
      <c r="AN27" s="10">
        <v>516</v>
      </c>
      <c r="AO27" s="10">
        <v>531</v>
      </c>
      <c r="AP27" s="10">
        <v>546</v>
      </c>
      <c r="AQ27" s="10">
        <v>561</v>
      </c>
      <c r="AR27" s="10">
        <v>576</v>
      </c>
      <c r="AS27" s="10">
        <v>591</v>
      </c>
      <c r="AT27" s="10">
        <v>607</v>
      </c>
      <c r="AU27" s="10">
        <v>622</v>
      </c>
      <c r="AV27" s="10">
        <v>637</v>
      </c>
      <c r="AW27" s="10">
        <v>652</v>
      </c>
      <c r="AX27" s="10">
        <v>667</v>
      </c>
      <c r="AY27" s="10">
        <v>681</v>
      </c>
      <c r="AZ27" s="10">
        <v>696</v>
      </c>
      <c r="BA27" s="10">
        <v>710</v>
      </c>
      <c r="BB27" s="10">
        <v>723</v>
      </c>
      <c r="BC27" s="10">
        <v>736</v>
      </c>
      <c r="BD27" s="10">
        <v>749</v>
      </c>
      <c r="BE27" s="10">
        <v>761</v>
      </c>
      <c r="BF27" s="10">
        <v>773</v>
      </c>
      <c r="BG27" s="10">
        <v>785</v>
      </c>
      <c r="BH27" s="10">
        <v>796</v>
      </c>
      <c r="BI27" s="10">
        <v>807</v>
      </c>
      <c r="BJ27" s="10">
        <v>817</v>
      </c>
      <c r="BK27" s="10">
        <v>828</v>
      </c>
      <c r="BL27" s="10">
        <v>838</v>
      </c>
      <c r="BM27" s="10">
        <v>848</v>
      </c>
      <c r="BN27" s="10">
        <v>857</v>
      </c>
      <c r="BO27" s="10">
        <v>867</v>
      </c>
      <c r="BP27" s="10">
        <v>876</v>
      </c>
      <c r="BQ27" s="10">
        <v>885</v>
      </c>
      <c r="BR27" s="10">
        <v>893</v>
      </c>
      <c r="BS27" s="10">
        <v>902</v>
      </c>
      <c r="BT27" s="10">
        <v>911</v>
      </c>
      <c r="BU27" s="10">
        <v>920</v>
      </c>
      <c r="BV27" s="10">
        <v>931</v>
      </c>
      <c r="BW27" s="10">
        <v>946</v>
      </c>
      <c r="BX27" s="10">
        <v>966</v>
      </c>
      <c r="BY27" s="10">
        <v>1000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row>
    <row r="28" spans="1:103" s="10" customFormat="1" x14ac:dyDescent="0.2">
      <c r="A28" s="192" t="s">
        <v>635</v>
      </c>
      <c r="B28" s="10" t="s">
        <v>15</v>
      </c>
      <c r="C28" s="10">
        <v>26</v>
      </c>
      <c r="D28" s="10">
        <v>0</v>
      </c>
      <c r="E28" s="10">
        <v>4</v>
      </c>
      <c r="F28" s="10">
        <v>13</v>
      </c>
      <c r="G28" s="10">
        <v>23</v>
      </c>
      <c r="H28" s="10">
        <v>33</v>
      </c>
      <c r="I28" s="10">
        <v>44</v>
      </c>
      <c r="J28" s="10">
        <v>56</v>
      </c>
      <c r="K28" s="10">
        <v>67</v>
      </c>
      <c r="L28" s="10">
        <v>77</v>
      </c>
      <c r="M28" s="10">
        <v>89</v>
      </c>
      <c r="N28" s="10">
        <v>100</v>
      </c>
      <c r="O28" s="10">
        <v>112</v>
      </c>
      <c r="P28" s="10">
        <v>124</v>
      </c>
      <c r="Q28" s="10">
        <v>137</v>
      </c>
      <c r="R28" s="10">
        <v>150</v>
      </c>
      <c r="S28" s="10">
        <v>163</v>
      </c>
      <c r="T28" s="10">
        <v>177</v>
      </c>
      <c r="U28" s="10">
        <v>192</v>
      </c>
      <c r="V28" s="10">
        <v>206</v>
      </c>
      <c r="W28" s="10">
        <v>222</v>
      </c>
      <c r="X28" s="10">
        <v>237</v>
      </c>
      <c r="Y28" s="10">
        <v>253</v>
      </c>
      <c r="Z28" s="10">
        <v>270</v>
      </c>
      <c r="AA28" s="10">
        <v>287</v>
      </c>
      <c r="AB28" s="10">
        <v>305</v>
      </c>
      <c r="AC28" s="10">
        <v>323</v>
      </c>
      <c r="AD28" s="10">
        <v>341</v>
      </c>
      <c r="AE28" s="10">
        <v>361</v>
      </c>
      <c r="AF28" s="10">
        <v>380</v>
      </c>
      <c r="AG28" s="10">
        <v>401</v>
      </c>
      <c r="AH28" s="10">
        <v>422</v>
      </c>
      <c r="AI28" s="10">
        <v>443</v>
      </c>
      <c r="AJ28" s="10">
        <v>465</v>
      </c>
      <c r="AK28" s="10">
        <v>488</v>
      </c>
      <c r="AL28" s="10">
        <v>502</v>
      </c>
      <c r="AM28" s="10">
        <v>516</v>
      </c>
      <c r="AN28" s="10">
        <v>531</v>
      </c>
      <c r="AO28" s="10">
        <v>546</v>
      </c>
      <c r="AP28" s="10">
        <v>561</v>
      </c>
      <c r="AQ28" s="10">
        <v>576</v>
      </c>
      <c r="AR28" s="10">
        <v>591</v>
      </c>
      <c r="AS28" s="10">
        <v>607</v>
      </c>
      <c r="AT28" s="10">
        <v>622</v>
      </c>
      <c r="AU28" s="10">
        <v>637</v>
      </c>
      <c r="AV28" s="10">
        <v>652</v>
      </c>
      <c r="AW28" s="10">
        <v>667</v>
      </c>
      <c r="AX28" s="10">
        <v>681</v>
      </c>
      <c r="AY28" s="10">
        <v>696</v>
      </c>
      <c r="AZ28" s="10">
        <v>710</v>
      </c>
      <c r="BA28" s="10">
        <v>723</v>
      </c>
      <c r="BB28" s="10">
        <v>736</v>
      </c>
      <c r="BC28" s="10">
        <v>749</v>
      </c>
      <c r="BD28" s="10">
        <v>761</v>
      </c>
      <c r="BE28" s="10">
        <v>773</v>
      </c>
      <c r="BF28" s="10">
        <v>785</v>
      </c>
      <c r="BG28" s="10">
        <v>796</v>
      </c>
      <c r="BH28" s="10">
        <v>807</v>
      </c>
      <c r="BI28" s="10">
        <v>817</v>
      </c>
      <c r="BJ28" s="10">
        <v>828</v>
      </c>
      <c r="BK28" s="10">
        <v>838</v>
      </c>
      <c r="BL28" s="10">
        <v>848</v>
      </c>
      <c r="BM28" s="10">
        <v>857</v>
      </c>
      <c r="BN28" s="10">
        <v>867</v>
      </c>
      <c r="BO28" s="10">
        <v>876</v>
      </c>
      <c r="BP28" s="10">
        <v>885</v>
      </c>
      <c r="BQ28" s="10">
        <v>893</v>
      </c>
      <c r="BR28" s="10">
        <v>902</v>
      </c>
      <c r="BS28" s="10">
        <v>911</v>
      </c>
      <c r="BT28" s="10">
        <v>920</v>
      </c>
      <c r="BU28" s="10">
        <v>931</v>
      </c>
      <c r="BV28" s="10">
        <v>946</v>
      </c>
      <c r="BW28" s="10">
        <v>966</v>
      </c>
      <c r="BX28" s="10">
        <v>1000</v>
      </c>
      <c r="BY28" s="10">
        <v>0</v>
      </c>
      <c r="BZ28" s="10">
        <v>0</v>
      </c>
      <c r="CA28" s="10">
        <v>0</v>
      </c>
      <c r="CB28" s="10">
        <v>0</v>
      </c>
      <c r="CC28" s="10">
        <v>0</v>
      </c>
      <c r="CD28" s="10">
        <v>0</v>
      </c>
      <c r="CE28" s="10">
        <v>0</v>
      </c>
      <c r="CF28" s="10">
        <v>0</v>
      </c>
      <c r="CG28" s="10">
        <v>0</v>
      </c>
      <c r="CH28" s="10">
        <v>0</v>
      </c>
      <c r="CI28" s="10">
        <v>0</v>
      </c>
      <c r="CJ28" s="10">
        <v>0</v>
      </c>
      <c r="CK28" s="10">
        <v>0</v>
      </c>
      <c r="CL28" s="10">
        <v>0</v>
      </c>
      <c r="CM28" s="10">
        <v>0</v>
      </c>
      <c r="CN28" s="10">
        <v>0</v>
      </c>
      <c r="CO28" s="10">
        <v>0</v>
      </c>
      <c r="CP28" s="10">
        <v>0</v>
      </c>
      <c r="CQ28" s="10">
        <v>0</v>
      </c>
      <c r="CR28" s="10">
        <v>0</v>
      </c>
      <c r="CS28" s="10">
        <v>0</v>
      </c>
      <c r="CT28" s="10">
        <v>0</v>
      </c>
      <c r="CU28" s="10">
        <v>0</v>
      </c>
      <c r="CV28" s="10">
        <v>0</v>
      </c>
      <c r="CW28" s="10">
        <v>0</v>
      </c>
      <c r="CX28" s="10">
        <v>0</v>
      </c>
      <c r="CY28" s="10">
        <v>0</v>
      </c>
    </row>
    <row r="29" spans="1:103" s="10" customFormat="1" x14ac:dyDescent="0.2">
      <c r="A29" s="192" t="s">
        <v>635</v>
      </c>
      <c r="B29" s="10" t="s">
        <v>15</v>
      </c>
      <c r="C29" s="10">
        <v>27</v>
      </c>
      <c r="D29" s="10">
        <v>0</v>
      </c>
      <c r="E29" s="10">
        <v>5</v>
      </c>
      <c r="F29" s="10">
        <v>14</v>
      </c>
      <c r="G29" s="10">
        <v>24</v>
      </c>
      <c r="H29" s="10">
        <v>34</v>
      </c>
      <c r="I29" s="10">
        <v>46</v>
      </c>
      <c r="J29" s="10">
        <v>59</v>
      </c>
      <c r="K29" s="10">
        <v>70</v>
      </c>
      <c r="L29" s="10">
        <v>81</v>
      </c>
      <c r="M29" s="10">
        <v>93</v>
      </c>
      <c r="N29" s="10">
        <v>105</v>
      </c>
      <c r="O29" s="10">
        <v>118</v>
      </c>
      <c r="P29" s="10">
        <v>131</v>
      </c>
      <c r="Q29" s="10">
        <v>144</v>
      </c>
      <c r="R29" s="10">
        <v>158</v>
      </c>
      <c r="S29" s="10">
        <v>172</v>
      </c>
      <c r="T29" s="10">
        <v>186</v>
      </c>
      <c r="U29" s="10">
        <v>201</v>
      </c>
      <c r="V29" s="10">
        <v>217</v>
      </c>
      <c r="W29" s="10">
        <v>233</v>
      </c>
      <c r="X29" s="10">
        <v>249</v>
      </c>
      <c r="Y29" s="10">
        <v>266</v>
      </c>
      <c r="Z29" s="10">
        <v>283</v>
      </c>
      <c r="AA29" s="10">
        <v>301</v>
      </c>
      <c r="AB29" s="10">
        <v>320</v>
      </c>
      <c r="AC29" s="10">
        <v>339</v>
      </c>
      <c r="AD29" s="10">
        <v>358</v>
      </c>
      <c r="AE29" s="10">
        <v>378</v>
      </c>
      <c r="AF29" s="10">
        <v>399</v>
      </c>
      <c r="AG29" s="10">
        <v>420</v>
      </c>
      <c r="AH29" s="10">
        <v>442</v>
      </c>
      <c r="AI29" s="10">
        <v>465</v>
      </c>
      <c r="AJ29" s="10">
        <v>488</v>
      </c>
      <c r="AK29" s="10">
        <v>502</v>
      </c>
      <c r="AL29" s="10">
        <v>516</v>
      </c>
      <c r="AM29" s="10">
        <v>531</v>
      </c>
      <c r="AN29" s="10">
        <v>546</v>
      </c>
      <c r="AO29" s="10">
        <v>561</v>
      </c>
      <c r="AP29" s="10">
        <v>576</v>
      </c>
      <c r="AQ29" s="10">
        <v>591</v>
      </c>
      <c r="AR29" s="10">
        <v>607</v>
      </c>
      <c r="AS29" s="10">
        <v>622</v>
      </c>
      <c r="AT29" s="10">
        <v>637</v>
      </c>
      <c r="AU29" s="10">
        <v>652</v>
      </c>
      <c r="AV29" s="10">
        <v>667</v>
      </c>
      <c r="AW29" s="10">
        <v>681</v>
      </c>
      <c r="AX29" s="10">
        <v>696</v>
      </c>
      <c r="AY29" s="10">
        <v>710</v>
      </c>
      <c r="AZ29" s="10">
        <v>723</v>
      </c>
      <c r="BA29" s="10">
        <v>736</v>
      </c>
      <c r="BB29" s="10">
        <v>749</v>
      </c>
      <c r="BC29" s="10">
        <v>761</v>
      </c>
      <c r="BD29" s="10">
        <v>773</v>
      </c>
      <c r="BE29" s="10">
        <v>785</v>
      </c>
      <c r="BF29" s="10">
        <v>796</v>
      </c>
      <c r="BG29" s="10">
        <v>807</v>
      </c>
      <c r="BH29" s="10">
        <v>817</v>
      </c>
      <c r="BI29" s="10">
        <v>828</v>
      </c>
      <c r="BJ29" s="10">
        <v>838</v>
      </c>
      <c r="BK29" s="10">
        <v>848</v>
      </c>
      <c r="BL29" s="10">
        <v>857</v>
      </c>
      <c r="BM29" s="10">
        <v>867</v>
      </c>
      <c r="BN29" s="10">
        <v>876</v>
      </c>
      <c r="BO29" s="10">
        <v>885</v>
      </c>
      <c r="BP29" s="10">
        <v>893</v>
      </c>
      <c r="BQ29" s="10">
        <v>902</v>
      </c>
      <c r="BR29" s="10">
        <v>911</v>
      </c>
      <c r="BS29" s="10">
        <v>920</v>
      </c>
      <c r="BT29" s="10">
        <v>931</v>
      </c>
      <c r="BU29" s="10">
        <v>946</v>
      </c>
      <c r="BV29" s="10">
        <v>966</v>
      </c>
      <c r="BW29" s="10">
        <v>1000</v>
      </c>
      <c r="BX29" s="10">
        <v>0</v>
      </c>
      <c r="BY29" s="10">
        <v>0</v>
      </c>
      <c r="BZ29" s="10">
        <v>0</v>
      </c>
      <c r="CA29" s="10">
        <v>0</v>
      </c>
      <c r="CB29" s="10">
        <v>0</v>
      </c>
      <c r="CC29" s="10">
        <v>0</v>
      </c>
      <c r="CD29" s="10">
        <v>0</v>
      </c>
      <c r="CE29" s="10">
        <v>0</v>
      </c>
      <c r="CF29" s="10">
        <v>0</v>
      </c>
      <c r="CG29" s="10">
        <v>0</v>
      </c>
      <c r="CH29" s="10">
        <v>0</v>
      </c>
      <c r="CI29" s="10">
        <v>0</v>
      </c>
      <c r="CJ29" s="10">
        <v>0</v>
      </c>
      <c r="CK29" s="10">
        <v>0</v>
      </c>
      <c r="CL29" s="10">
        <v>0</v>
      </c>
      <c r="CM29" s="10">
        <v>0</v>
      </c>
      <c r="CN29" s="10">
        <v>0</v>
      </c>
      <c r="CO29" s="10">
        <v>0</v>
      </c>
      <c r="CP29" s="10">
        <v>0</v>
      </c>
      <c r="CQ29" s="10">
        <v>0</v>
      </c>
      <c r="CR29" s="10">
        <v>0</v>
      </c>
      <c r="CS29" s="10">
        <v>0</v>
      </c>
      <c r="CT29" s="10">
        <v>0</v>
      </c>
      <c r="CU29" s="10">
        <v>0</v>
      </c>
      <c r="CV29" s="10">
        <v>0</v>
      </c>
      <c r="CW29" s="10">
        <v>0</v>
      </c>
      <c r="CX29" s="10">
        <v>0</v>
      </c>
      <c r="CY29" s="10">
        <v>0</v>
      </c>
    </row>
    <row r="30" spans="1:103" s="10" customFormat="1" x14ac:dyDescent="0.2">
      <c r="A30" s="192" t="s">
        <v>635</v>
      </c>
      <c r="B30" s="10" t="s">
        <v>15</v>
      </c>
      <c r="C30" s="10">
        <v>28</v>
      </c>
      <c r="D30" s="10">
        <v>0</v>
      </c>
      <c r="E30" s="10">
        <v>5</v>
      </c>
      <c r="F30" s="10">
        <v>14</v>
      </c>
      <c r="G30" s="10">
        <v>25</v>
      </c>
      <c r="H30" s="10">
        <v>36</v>
      </c>
      <c r="I30" s="10">
        <v>48</v>
      </c>
      <c r="J30" s="10">
        <v>62</v>
      </c>
      <c r="K30" s="10">
        <v>74</v>
      </c>
      <c r="L30" s="10">
        <v>86</v>
      </c>
      <c r="M30" s="10">
        <v>98</v>
      </c>
      <c r="N30" s="10">
        <v>111</v>
      </c>
      <c r="O30" s="10">
        <v>124</v>
      </c>
      <c r="P30" s="10">
        <v>137</v>
      </c>
      <c r="Q30" s="10">
        <v>151</v>
      </c>
      <c r="R30" s="10">
        <v>166</v>
      </c>
      <c r="S30" s="10">
        <v>180</v>
      </c>
      <c r="T30" s="10">
        <v>196</v>
      </c>
      <c r="U30" s="10">
        <v>211</v>
      </c>
      <c r="V30" s="10">
        <v>228</v>
      </c>
      <c r="W30" s="10">
        <v>244</v>
      </c>
      <c r="X30" s="10">
        <v>262</v>
      </c>
      <c r="Y30" s="10">
        <v>279</v>
      </c>
      <c r="Z30" s="10">
        <v>298</v>
      </c>
      <c r="AA30" s="10">
        <v>316</v>
      </c>
      <c r="AB30" s="10">
        <v>336</v>
      </c>
      <c r="AC30" s="10">
        <v>356</v>
      </c>
      <c r="AD30" s="10">
        <v>376</v>
      </c>
      <c r="AE30" s="10">
        <v>397</v>
      </c>
      <c r="AF30" s="10">
        <v>419</v>
      </c>
      <c r="AG30" s="10">
        <v>441</v>
      </c>
      <c r="AH30" s="10">
        <v>464</v>
      </c>
      <c r="AI30" s="10">
        <v>488</v>
      </c>
      <c r="AJ30" s="10">
        <v>502</v>
      </c>
      <c r="AK30" s="10">
        <v>516</v>
      </c>
      <c r="AL30" s="10">
        <v>531</v>
      </c>
      <c r="AM30" s="10">
        <v>546</v>
      </c>
      <c r="AN30" s="10">
        <v>561</v>
      </c>
      <c r="AO30" s="10">
        <v>576</v>
      </c>
      <c r="AP30" s="10">
        <v>591</v>
      </c>
      <c r="AQ30" s="10">
        <v>607</v>
      </c>
      <c r="AR30" s="10">
        <v>622</v>
      </c>
      <c r="AS30" s="10">
        <v>637</v>
      </c>
      <c r="AT30" s="10">
        <v>652</v>
      </c>
      <c r="AU30" s="10">
        <v>667</v>
      </c>
      <c r="AV30" s="10">
        <v>681</v>
      </c>
      <c r="AW30" s="10">
        <v>696</v>
      </c>
      <c r="AX30" s="10">
        <v>710</v>
      </c>
      <c r="AY30" s="10">
        <v>723</v>
      </c>
      <c r="AZ30" s="10">
        <v>736</v>
      </c>
      <c r="BA30" s="10">
        <v>749</v>
      </c>
      <c r="BB30" s="10">
        <v>761</v>
      </c>
      <c r="BC30" s="10">
        <v>773</v>
      </c>
      <c r="BD30" s="10">
        <v>785</v>
      </c>
      <c r="BE30" s="10">
        <v>796</v>
      </c>
      <c r="BF30" s="10">
        <v>807</v>
      </c>
      <c r="BG30" s="10">
        <v>817</v>
      </c>
      <c r="BH30" s="10">
        <v>828</v>
      </c>
      <c r="BI30" s="10">
        <v>838</v>
      </c>
      <c r="BJ30" s="10">
        <v>848</v>
      </c>
      <c r="BK30" s="10">
        <v>857</v>
      </c>
      <c r="BL30" s="10">
        <v>867</v>
      </c>
      <c r="BM30" s="10">
        <v>876</v>
      </c>
      <c r="BN30" s="10">
        <v>885</v>
      </c>
      <c r="BO30" s="10">
        <v>893</v>
      </c>
      <c r="BP30" s="10">
        <v>902</v>
      </c>
      <c r="BQ30" s="10">
        <v>911</v>
      </c>
      <c r="BR30" s="10">
        <v>920</v>
      </c>
      <c r="BS30" s="10">
        <v>931</v>
      </c>
      <c r="BT30" s="10">
        <v>946</v>
      </c>
      <c r="BU30" s="10">
        <v>966</v>
      </c>
      <c r="BV30" s="10">
        <v>1000</v>
      </c>
      <c r="BW30" s="10">
        <v>0</v>
      </c>
      <c r="BX30" s="10">
        <v>0</v>
      </c>
      <c r="BY30" s="10">
        <v>0</v>
      </c>
      <c r="BZ30" s="10">
        <v>0</v>
      </c>
      <c r="CA30" s="10">
        <v>0</v>
      </c>
      <c r="CB30" s="10">
        <v>0</v>
      </c>
      <c r="CC30" s="10">
        <v>0</v>
      </c>
      <c r="CD30" s="10">
        <v>0</v>
      </c>
      <c r="CE30" s="10">
        <v>0</v>
      </c>
      <c r="CF30" s="10">
        <v>0</v>
      </c>
      <c r="CG30" s="10">
        <v>0</v>
      </c>
      <c r="CH30" s="10">
        <v>0</v>
      </c>
      <c r="CI30" s="10">
        <v>0</v>
      </c>
      <c r="CJ30" s="10">
        <v>0</v>
      </c>
      <c r="CK30" s="10">
        <v>0</v>
      </c>
      <c r="CL30" s="10">
        <v>0</v>
      </c>
      <c r="CM30" s="10">
        <v>0</v>
      </c>
      <c r="CN30" s="10">
        <v>0</v>
      </c>
      <c r="CO30" s="10">
        <v>0</v>
      </c>
      <c r="CP30" s="10">
        <v>0</v>
      </c>
      <c r="CQ30" s="10">
        <v>0</v>
      </c>
      <c r="CR30" s="10">
        <v>0</v>
      </c>
      <c r="CS30" s="10">
        <v>0</v>
      </c>
      <c r="CT30" s="10">
        <v>0</v>
      </c>
      <c r="CU30" s="10">
        <v>0</v>
      </c>
      <c r="CV30" s="10">
        <v>0</v>
      </c>
      <c r="CW30" s="10">
        <v>0</v>
      </c>
      <c r="CX30" s="10">
        <v>0</v>
      </c>
      <c r="CY30" s="10">
        <v>0</v>
      </c>
    </row>
    <row r="31" spans="1:103" s="10" customFormat="1" x14ac:dyDescent="0.2">
      <c r="A31" s="192" t="s">
        <v>635</v>
      </c>
      <c r="B31" s="10" t="s">
        <v>15</v>
      </c>
      <c r="C31" s="10">
        <v>29</v>
      </c>
      <c r="D31" s="10">
        <v>0</v>
      </c>
      <c r="E31" s="10">
        <v>5</v>
      </c>
      <c r="F31" s="10">
        <v>15</v>
      </c>
      <c r="G31" s="10">
        <v>26</v>
      </c>
      <c r="H31" s="10">
        <v>38</v>
      </c>
      <c r="I31" s="10">
        <v>51</v>
      </c>
      <c r="J31" s="10">
        <v>65</v>
      </c>
      <c r="K31" s="10">
        <v>77</v>
      </c>
      <c r="L31" s="10">
        <v>90</v>
      </c>
      <c r="M31" s="10">
        <v>103</v>
      </c>
      <c r="N31" s="10">
        <v>116</v>
      </c>
      <c r="O31" s="10">
        <v>130</v>
      </c>
      <c r="P31" s="10">
        <v>144</v>
      </c>
      <c r="Q31" s="10">
        <v>159</v>
      </c>
      <c r="R31" s="10">
        <v>174</v>
      </c>
      <c r="S31" s="10">
        <v>190</v>
      </c>
      <c r="T31" s="10">
        <v>206</v>
      </c>
      <c r="U31" s="10">
        <v>222</v>
      </c>
      <c r="V31" s="10">
        <v>239</v>
      </c>
      <c r="W31" s="10">
        <v>257</v>
      </c>
      <c r="X31" s="10">
        <v>275</v>
      </c>
      <c r="Y31" s="10">
        <v>294</v>
      </c>
      <c r="Z31" s="10">
        <v>313</v>
      </c>
      <c r="AA31" s="10">
        <v>333</v>
      </c>
      <c r="AB31" s="10">
        <v>353</v>
      </c>
      <c r="AC31" s="10">
        <v>374</v>
      </c>
      <c r="AD31" s="10">
        <v>395</v>
      </c>
      <c r="AE31" s="10">
        <v>418</v>
      </c>
      <c r="AF31" s="10">
        <v>440</v>
      </c>
      <c r="AG31" s="10">
        <v>464</v>
      </c>
      <c r="AH31" s="10">
        <v>488</v>
      </c>
      <c r="AI31" s="10">
        <v>502</v>
      </c>
      <c r="AJ31" s="10">
        <v>516</v>
      </c>
      <c r="AK31" s="10">
        <v>531</v>
      </c>
      <c r="AL31" s="10">
        <v>546</v>
      </c>
      <c r="AM31" s="10">
        <v>561</v>
      </c>
      <c r="AN31" s="10">
        <v>576</v>
      </c>
      <c r="AO31" s="10">
        <v>591</v>
      </c>
      <c r="AP31" s="10">
        <v>607</v>
      </c>
      <c r="AQ31" s="10">
        <v>622</v>
      </c>
      <c r="AR31" s="10">
        <v>637</v>
      </c>
      <c r="AS31" s="10">
        <v>652</v>
      </c>
      <c r="AT31" s="10">
        <v>667</v>
      </c>
      <c r="AU31" s="10">
        <v>681</v>
      </c>
      <c r="AV31" s="10">
        <v>696</v>
      </c>
      <c r="AW31" s="10">
        <v>710</v>
      </c>
      <c r="AX31" s="10">
        <v>723</v>
      </c>
      <c r="AY31" s="10">
        <v>736</v>
      </c>
      <c r="AZ31" s="10">
        <v>749</v>
      </c>
      <c r="BA31" s="10">
        <v>761</v>
      </c>
      <c r="BB31" s="10">
        <v>773</v>
      </c>
      <c r="BC31" s="10">
        <v>785</v>
      </c>
      <c r="BD31" s="10">
        <v>796</v>
      </c>
      <c r="BE31" s="10">
        <v>807</v>
      </c>
      <c r="BF31" s="10">
        <v>817</v>
      </c>
      <c r="BG31" s="10">
        <v>828</v>
      </c>
      <c r="BH31" s="10">
        <v>838</v>
      </c>
      <c r="BI31" s="10">
        <v>848</v>
      </c>
      <c r="BJ31" s="10">
        <v>857</v>
      </c>
      <c r="BK31" s="10">
        <v>867</v>
      </c>
      <c r="BL31" s="10">
        <v>876</v>
      </c>
      <c r="BM31" s="10">
        <v>885</v>
      </c>
      <c r="BN31" s="10">
        <v>893</v>
      </c>
      <c r="BO31" s="10">
        <v>902</v>
      </c>
      <c r="BP31" s="10">
        <v>911</v>
      </c>
      <c r="BQ31" s="10">
        <v>920</v>
      </c>
      <c r="BR31" s="10">
        <v>931</v>
      </c>
      <c r="BS31" s="10">
        <v>946</v>
      </c>
      <c r="BT31" s="10">
        <v>966</v>
      </c>
      <c r="BU31" s="10">
        <v>1000</v>
      </c>
      <c r="BV31" s="10">
        <v>0</v>
      </c>
      <c r="BW31" s="10">
        <v>0</v>
      </c>
      <c r="BX31" s="10">
        <v>0</v>
      </c>
      <c r="BY31" s="10">
        <v>0</v>
      </c>
      <c r="BZ31" s="10">
        <v>0</v>
      </c>
      <c r="CA31" s="10">
        <v>0</v>
      </c>
      <c r="CB31" s="10">
        <v>0</v>
      </c>
      <c r="CC31" s="10">
        <v>0</v>
      </c>
      <c r="CD31" s="10">
        <v>0</v>
      </c>
      <c r="CE31" s="10">
        <v>0</v>
      </c>
      <c r="CF31" s="10">
        <v>0</v>
      </c>
      <c r="CG31" s="10">
        <v>0</v>
      </c>
      <c r="CH31" s="10">
        <v>0</v>
      </c>
      <c r="CI31" s="10">
        <v>0</v>
      </c>
      <c r="CJ31" s="10">
        <v>0</v>
      </c>
      <c r="CK31" s="10">
        <v>0</v>
      </c>
      <c r="CL31" s="10">
        <v>0</v>
      </c>
      <c r="CM31" s="10">
        <v>0</v>
      </c>
      <c r="CN31" s="10">
        <v>0</v>
      </c>
      <c r="CO31" s="10">
        <v>0</v>
      </c>
      <c r="CP31" s="10">
        <v>0</v>
      </c>
      <c r="CQ31" s="10">
        <v>0</v>
      </c>
      <c r="CR31" s="10">
        <v>0</v>
      </c>
      <c r="CS31" s="10">
        <v>0</v>
      </c>
      <c r="CT31" s="10">
        <v>0</v>
      </c>
      <c r="CU31" s="10">
        <v>0</v>
      </c>
      <c r="CV31" s="10">
        <v>0</v>
      </c>
      <c r="CW31" s="10">
        <v>0</v>
      </c>
      <c r="CX31" s="10">
        <v>0</v>
      </c>
      <c r="CY31" s="10">
        <v>0</v>
      </c>
    </row>
    <row r="32" spans="1:103" s="10" customFormat="1" x14ac:dyDescent="0.2">
      <c r="A32" s="192" t="s">
        <v>635</v>
      </c>
      <c r="B32" s="10" t="s">
        <v>15</v>
      </c>
      <c r="C32" s="10">
        <v>30</v>
      </c>
      <c r="D32" s="10">
        <v>0</v>
      </c>
      <c r="E32" s="10">
        <v>5</v>
      </c>
      <c r="F32" s="10">
        <v>16</v>
      </c>
      <c r="G32" s="10">
        <v>28</v>
      </c>
      <c r="H32" s="10">
        <v>40</v>
      </c>
      <c r="I32" s="10">
        <v>54</v>
      </c>
      <c r="J32" s="10">
        <v>69</v>
      </c>
      <c r="K32" s="10">
        <v>82</v>
      </c>
      <c r="L32" s="10">
        <v>95</v>
      </c>
      <c r="M32" s="10">
        <v>109</v>
      </c>
      <c r="N32" s="10">
        <v>123</v>
      </c>
      <c r="O32" s="10">
        <v>137</v>
      </c>
      <c r="P32" s="10">
        <v>152</v>
      </c>
      <c r="Q32" s="10">
        <v>167</v>
      </c>
      <c r="R32" s="10">
        <v>183</v>
      </c>
      <c r="S32" s="10">
        <v>200</v>
      </c>
      <c r="T32" s="10">
        <v>217</v>
      </c>
      <c r="U32" s="10">
        <v>234</v>
      </c>
      <c r="V32" s="10">
        <v>252</v>
      </c>
      <c r="W32" s="10">
        <v>270</v>
      </c>
      <c r="X32" s="10">
        <v>289</v>
      </c>
      <c r="Y32" s="10">
        <v>309</v>
      </c>
      <c r="Z32" s="10">
        <v>329</v>
      </c>
      <c r="AA32" s="10">
        <v>350</v>
      </c>
      <c r="AB32" s="10">
        <v>371</v>
      </c>
      <c r="AC32" s="10">
        <v>393</v>
      </c>
      <c r="AD32" s="10">
        <v>416</v>
      </c>
      <c r="AE32" s="10">
        <v>439</v>
      </c>
      <c r="AF32" s="10">
        <v>463</v>
      </c>
      <c r="AG32" s="10">
        <v>488</v>
      </c>
      <c r="AH32" s="10">
        <v>502</v>
      </c>
      <c r="AI32" s="10">
        <v>516</v>
      </c>
      <c r="AJ32" s="10">
        <v>531</v>
      </c>
      <c r="AK32" s="10">
        <v>546</v>
      </c>
      <c r="AL32" s="10">
        <v>561</v>
      </c>
      <c r="AM32" s="10">
        <v>576</v>
      </c>
      <c r="AN32" s="10">
        <v>591</v>
      </c>
      <c r="AO32" s="10">
        <v>607</v>
      </c>
      <c r="AP32" s="10">
        <v>622</v>
      </c>
      <c r="AQ32" s="10">
        <v>637</v>
      </c>
      <c r="AR32" s="10">
        <v>652</v>
      </c>
      <c r="AS32" s="10">
        <v>667</v>
      </c>
      <c r="AT32" s="10">
        <v>681</v>
      </c>
      <c r="AU32" s="10">
        <v>696</v>
      </c>
      <c r="AV32" s="10">
        <v>710</v>
      </c>
      <c r="AW32" s="10">
        <v>723</v>
      </c>
      <c r="AX32" s="10">
        <v>736</v>
      </c>
      <c r="AY32" s="10">
        <v>749</v>
      </c>
      <c r="AZ32" s="10">
        <v>761</v>
      </c>
      <c r="BA32" s="10">
        <v>773</v>
      </c>
      <c r="BB32" s="10">
        <v>785</v>
      </c>
      <c r="BC32" s="10">
        <v>796</v>
      </c>
      <c r="BD32" s="10">
        <v>807</v>
      </c>
      <c r="BE32" s="10">
        <v>817</v>
      </c>
      <c r="BF32" s="10">
        <v>828</v>
      </c>
      <c r="BG32" s="10">
        <v>838</v>
      </c>
      <c r="BH32" s="10">
        <v>848</v>
      </c>
      <c r="BI32" s="10">
        <v>857</v>
      </c>
      <c r="BJ32" s="10">
        <v>867</v>
      </c>
      <c r="BK32" s="10">
        <v>876</v>
      </c>
      <c r="BL32" s="10">
        <v>885</v>
      </c>
      <c r="BM32" s="10">
        <v>893</v>
      </c>
      <c r="BN32" s="10">
        <v>902</v>
      </c>
      <c r="BO32" s="10">
        <v>911</v>
      </c>
      <c r="BP32" s="10">
        <v>920</v>
      </c>
      <c r="BQ32" s="10">
        <v>931</v>
      </c>
      <c r="BR32" s="10">
        <v>946</v>
      </c>
      <c r="BS32" s="10">
        <v>966</v>
      </c>
      <c r="BT32" s="10">
        <v>1000</v>
      </c>
      <c r="BU32" s="10">
        <v>0</v>
      </c>
      <c r="BV32" s="10">
        <v>0</v>
      </c>
      <c r="BW32" s="10">
        <v>0</v>
      </c>
      <c r="BX32" s="10">
        <v>0</v>
      </c>
      <c r="BY32" s="10">
        <v>0</v>
      </c>
      <c r="BZ32" s="10">
        <v>0</v>
      </c>
      <c r="CA32" s="10">
        <v>0</v>
      </c>
      <c r="CB32" s="10">
        <v>0</v>
      </c>
      <c r="CC32" s="10">
        <v>0</v>
      </c>
      <c r="CD32" s="10">
        <v>0</v>
      </c>
      <c r="CE32" s="10">
        <v>0</v>
      </c>
      <c r="CF32" s="10">
        <v>0</v>
      </c>
      <c r="CG32" s="10">
        <v>0</v>
      </c>
      <c r="CH32" s="10">
        <v>0</v>
      </c>
      <c r="CI32" s="10">
        <v>0</v>
      </c>
      <c r="CJ32" s="10">
        <v>0</v>
      </c>
      <c r="CK32" s="10">
        <v>0</v>
      </c>
      <c r="CL32" s="10">
        <v>0</v>
      </c>
      <c r="CM32" s="10">
        <v>0</v>
      </c>
      <c r="CN32" s="10">
        <v>0</v>
      </c>
      <c r="CO32" s="10">
        <v>0</v>
      </c>
      <c r="CP32" s="10">
        <v>0</v>
      </c>
      <c r="CQ32" s="10">
        <v>0</v>
      </c>
      <c r="CR32" s="10">
        <v>0</v>
      </c>
      <c r="CS32" s="10">
        <v>0</v>
      </c>
      <c r="CT32" s="10">
        <v>0</v>
      </c>
      <c r="CU32" s="10">
        <v>0</v>
      </c>
      <c r="CV32" s="10">
        <v>0</v>
      </c>
      <c r="CW32" s="10">
        <v>0</v>
      </c>
      <c r="CX32" s="10">
        <v>0</v>
      </c>
      <c r="CY32" s="10">
        <v>0</v>
      </c>
    </row>
    <row r="33" spans="1:103" s="10" customFormat="1" x14ac:dyDescent="0.2">
      <c r="A33" s="192" t="s">
        <v>635</v>
      </c>
      <c r="B33" s="10" t="s">
        <v>15</v>
      </c>
      <c r="C33" s="10">
        <v>31</v>
      </c>
      <c r="D33" s="10">
        <v>0</v>
      </c>
      <c r="E33" s="10">
        <v>6</v>
      </c>
      <c r="F33" s="10">
        <v>17</v>
      </c>
      <c r="G33" s="10">
        <v>29</v>
      </c>
      <c r="H33" s="10">
        <v>42</v>
      </c>
      <c r="I33" s="10">
        <v>57</v>
      </c>
      <c r="J33" s="10">
        <v>73</v>
      </c>
      <c r="K33" s="10">
        <v>86</v>
      </c>
      <c r="L33" s="10">
        <v>100</v>
      </c>
      <c r="M33" s="10">
        <v>114</v>
      </c>
      <c r="N33" s="10">
        <v>129</v>
      </c>
      <c r="O33" s="10">
        <v>144</v>
      </c>
      <c r="P33" s="10">
        <v>160</v>
      </c>
      <c r="Q33" s="10">
        <v>176</v>
      </c>
      <c r="R33" s="10">
        <v>193</v>
      </c>
      <c r="S33" s="10">
        <v>210</v>
      </c>
      <c r="T33" s="10">
        <v>228</v>
      </c>
      <c r="U33" s="10">
        <v>247</v>
      </c>
      <c r="V33" s="10">
        <v>265</v>
      </c>
      <c r="W33" s="10">
        <v>285</v>
      </c>
      <c r="X33" s="10">
        <v>305</v>
      </c>
      <c r="Y33" s="10">
        <v>326</v>
      </c>
      <c r="Z33" s="10">
        <v>347</v>
      </c>
      <c r="AA33" s="10">
        <v>369</v>
      </c>
      <c r="AB33" s="10">
        <v>391</v>
      </c>
      <c r="AC33" s="10">
        <v>414</v>
      </c>
      <c r="AD33" s="10">
        <v>438</v>
      </c>
      <c r="AE33" s="10">
        <v>463</v>
      </c>
      <c r="AF33" s="10">
        <v>488</v>
      </c>
      <c r="AG33" s="10">
        <v>502</v>
      </c>
      <c r="AH33" s="10">
        <v>516</v>
      </c>
      <c r="AI33" s="10">
        <v>531</v>
      </c>
      <c r="AJ33" s="10">
        <v>546</v>
      </c>
      <c r="AK33" s="10">
        <v>561</v>
      </c>
      <c r="AL33" s="10">
        <v>576</v>
      </c>
      <c r="AM33" s="10">
        <v>591</v>
      </c>
      <c r="AN33" s="10">
        <v>607</v>
      </c>
      <c r="AO33" s="10">
        <v>622</v>
      </c>
      <c r="AP33" s="10">
        <v>637</v>
      </c>
      <c r="AQ33" s="10">
        <v>652</v>
      </c>
      <c r="AR33" s="10">
        <v>667</v>
      </c>
      <c r="AS33" s="10">
        <v>681</v>
      </c>
      <c r="AT33" s="10">
        <v>696</v>
      </c>
      <c r="AU33" s="10">
        <v>710</v>
      </c>
      <c r="AV33" s="10">
        <v>723</v>
      </c>
      <c r="AW33" s="10">
        <v>736</v>
      </c>
      <c r="AX33" s="10">
        <v>749</v>
      </c>
      <c r="AY33" s="10">
        <v>761</v>
      </c>
      <c r="AZ33" s="10">
        <v>773</v>
      </c>
      <c r="BA33" s="10">
        <v>785</v>
      </c>
      <c r="BB33" s="10">
        <v>796</v>
      </c>
      <c r="BC33" s="10">
        <v>807</v>
      </c>
      <c r="BD33" s="10">
        <v>817</v>
      </c>
      <c r="BE33" s="10">
        <v>828</v>
      </c>
      <c r="BF33" s="10">
        <v>838</v>
      </c>
      <c r="BG33" s="10">
        <v>848</v>
      </c>
      <c r="BH33" s="10">
        <v>857</v>
      </c>
      <c r="BI33" s="10">
        <v>867</v>
      </c>
      <c r="BJ33" s="10">
        <v>876</v>
      </c>
      <c r="BK33" s="10">
        <v>885</v>
      </c>
      <c r="BL33" s="10">
        <v>893</v>
      </c>
      <c r="BM33" s="10">
        <v>902</v>
      </c>
      <c r="BN33" s="10">
        <v>911</v>
      </c>
      <c r="BO33" s="10">
        <v>920</v>
      </c>
      <c r="BP33" s="10">
        <v>931</v>
      </c>
      <c r="BQ33" s="10">
        <v>946</v>
      </c>
      <c r="BR33" s="10">
        <v>966</v>
      </c>
      <c r="BS33" s="10">
        <v>1000</v>
      </c>
      <c r="BT33" s="10">
        <v>0</v>
      </c>
      <c r="BU33" s="10">
        <v>0</v>
      </c>
      <c r="BV33" s="10">
        <v>0</v>
      </c>
      <c r="BW33" s="10">
        <v>0</v>
      </c>
      <c r="BX33" s="10">
        <v>0</v>
      </c>
      <c r="BY33" s="10">
        <v>0</v>
      </c>
      <c r="BZ33" s="10">
        <v>0</v>
      </c>
      <c r="CA33" s="10">
        <v>0</v>
      </c>
      <c r="CB33" s="10">
        <v>0</v>
      </c>
      <c r="CC33" s="10">
        <v>0</v>
      </c>
      <c r="CD33" s="10">
        <v>0</v>
      </c>
      <c r="CE33" s="10">
        <v>0</v>
      </c>
      <c r="CF33" s="10">
        <v>0</v>
      </c>
      <c r="CG33" s="10">
        <v>0</v>
      </c>
      <c r="CH33" s="10">
        <v>0</v>
      </c>
      <c r="CI33" s="10">
        <v>0</v>
      </c>
      <c r="CJ33" s="10">
        <v>0</v>
      </c>
      <c r="CK33" s="10">
        <v>0</v>
      </c>
      <c r="CL33" s="10">
        <v>0</v>
      </c>
      <c r="CM33" s="10">
        <v>0</v>
      </c>
      <c r="CN33" s="10">
        <v>0</v>
      </c>
      <c r="CO33" s="10">
        <v>0</v>
      </c>
      <c r="CP33" s="10">
        <v>0</v>
      </c>
      <c r="CQ33" s="10">
        <v>0</v>
      </c>
      <c r="CR33" s="10">
        <v>0</v>
      </c>
      <c r="CS33" s="10">
        <v>0</v>
      </c>
      <c r="CT33" s="10">
        <v>0</v>
      </c>
      <c r="CU33" s="10">
        <v>0</v>
      </c>
      <c r="CV33" s="10">
        <v>0</v>
      </c>
      <c r="CW33" s="10">
        <v>0</v>
      </c>
      <c r="CX33" s="10">
        <v>0</v>
      </c>
      <c r="CY33" s="10">
        <v>0</v>
      </c>
    </row>
    <row r="34" spans="1:103" s="10" customFormat="1" x14ac:dyDescent="0.2">
      <c r="A34" s="192" t="s">
        <v>635</v>
      </c>
      <c r="B34" s="10" t="s">
        <v>15</v>
      </c>
      <c r="C34" s="10">
        <v>32</v>
      </c>
      <c r="D34" s="10">
        <v>0</v>
      </c>
      <c r="E34" s="10">
        <v>6</v>
      </c>
      <c r="F34" s="10">
        <v>18</v>
      </c>
      <c r="G34" s="10">
        <v>31</v>
      </c>
      <c r="H34" s="10">
        <v>45</v>
      </c>
      <c r="I34" s="10">
        <v>60</v>
      </c>
      <c r="J34" s="10">
        <v>77</v>
      </c>
      <c r="K34" s="10">
        <v>91</v>
      </c>
      <c r="L34" s="10">
        <v>106</v>
      </c>
      <c r="M34" s="10">
        <v>121</v>
      </c>
      <c r="N34" s="10">
        <v>136</v>
      </c>
      <c r="O34" s="10">
        <v>152</v>
      </c>
      <c r="P34" s="10">
        <v>169</v>
      </c>
      <c r="Q34" s="10">
        <v>186</v>
      </c>
      <c r="R34" s="10">
        <v>204</v>
      </c>
      <c r="S34" s="10">
        <v>222</v>
      </c>
      <c r="T34" s="10">
        <v>241</v>
      </c>
      <c r="U34" s="10">
        <v>260</v>
      </c>
      <c r="V34" s="10">
        <v>280</v>
      </c>
      <c r="W34" s="10">
        <v>300</v>
      </c>
      <c r="X34" s="10">
        <v>322</v>
      </c>
      <c r="Y34" s="10">
        <v>343</v>
      </c>
      <c r="Z34" s="10">
        <v>366</v>
      </c>
      <c r="AA34" s="10">
        <v>389</v>
      </c>
      <c r="AB34" s="10">
        <v>413</v>
      </c>
      <c r="AC34" s="10">
        <v>437</v>
      </c>
      <c r="AD34" s="10">
        <v>462</v>
      </c>
      <c r="AE34" s="10">
        <v>488</v>
      </c>
      <c r="AF34" s="10">
        <v>502</v>
      </c>
      <c r="AG34" s="10">
        <v>516</v>
      </c>
      <c r="AH34" s="10">
        <v>531</v>
      </c>
      <c r="AI34" s="10">
        <v>546</v>
      </c>
      <c r="AJ34" s="10">
        <v>561</v>
      </c>
      <c r="AK34" s="10">
        <v>576</v>
      </c>
      <c r="AL34" s="10">
        <v>591</v>
      </c>
      <c r="AM34" s="10">
        <v>607</v>
      </c>
      <c r="AN34" s="10">
        <v>622</v>
      </c>
      <c r="AO34" s="10">
        <v>637</v>
      </c>
      <c r="AP34" s="10">
        <v>652</v>
      </c>
      <c r="AQ34" s="10">
        <v>667</v>
      </c>
      <c r="AR34" s="10">
        <v>681</v>
      </c>
      <c r="AS34" s="10">
        <v>696</v>
      </c>
      <c r="AT34" s="10">
        <v>710</v>
      </c>
      <c r="AU34" s="10">
        <v>723</v>
      </c>
      <c r="AV34" s="10">
        <v>736</v>
      </c>
      <c r="AW34" s="10">
        <v>749</v>
      </c>
      <c r="AX34" s="10">
        <v>761</v>
      </c>
      <c r="AY34" s="10">
        <v>773</v>
      </c>
      <c r="AZ34" s="10">
        <v>785</v>
      </c>
      <c r="BA34" s="10">
        <v>796</v>
      </c>
      <c r="BB34" s="10">
        <v>807</v>
      </c>
      <c r="BC34" s="10">
        <v>817</v>
      </c>
      <c r="BD34" s="10">
        <v>828</v>
      </c>
      <c r="BE34" s="10">
        <v>838</v>
      </c>
      <c r="BF34" s="10">
        <v>848</v>
      </c>
      <c r="BG34" s="10">
        <v>857</v>
      </c>
      <c r="BH34" s="10">
        <v>867</v>
      </c>
      <c r="BI34" s="10">
        <v>876</v>
      </c>
      <c r="BJ34" s="10">
        <v>885</v>
      </c>
      <c r="BK34" s="10">
        <v>893</v>
      </c>
      <c r="BL34" s="10">
        <v>902</v>
      </c>
      <c r="BM34" s="10">
        <v>911</v>
      </c>
      <c r="BN34" s="10">
        <v>920</v>
      </c>
      <c r="BO34" s="10">
        <v>931</v>
      </c>
      <c r="BP34" s="10">
        <v>946</v>
      </c>
      <c r="BQ34" s="10">
        <v>966</v>
      </c>
      <c r="BR34" s="10">
        <v>1000</v>
      </c>
      <c r="BS34" s="10">
        <v>0</v>
      </c>
      <c r="BT34" s="10">
        <v>0</v>
      </c>
      <c r="BU34" s="10">
        <v>0</v>
      </c>
      <c r="BV34" s="10">
        <v>0</v>
      </c>
      <c r="BW34" s="10">
        <v>0</v>
      </c>
      <c r="BX34" s="10">
        <v>0</v>
      </c>
      <c r="BY34" s="10">
        <v>0</v>
      </c>
      <c r="BZ34" s="10">
        <v>0</v>
      </c>
      <c r="CA34" s="10">
        <v>0</v>
      </c>
      <c r="CB34" s="10">
        <v>0</v>
      </c>
      <c r="CC34" s="10">
        <v>0</v>
      </c>
      <c r="CD34" s="10">
        <v>0</v>
      </c>
      <c r="CE34" s="10">
        <v>0</v>
      </c>
      <c r="CF34" s="10">
        <v>0</v>
      </c>
      <c r="CG34" s="10">
        <v>0</v>
      </c>
      <c r="CH34" s="10">
        <v>0</v>
      </c>
      <c r="CI34" s="10">
        <v>0</v>
      </c>
      <c r="CJ34" s="10">
        <v>0</v>
      </c>
      <c r="CK34" s="10">
        <v>0</v>
      </c>
      <c r="CL34" s="10">
        <v>0</v>
      </c>
      <c r="CM34" s="10">
        <v>0</v>
      </c>
      <c r="CN34" s="10">
        <v>0</v>
      </c>
      <c r="CO34" s="10">
        <v>0</v>
      </c>
      <c r="CP34" s="10">
        <v>0</v>
      </c>
      <c r="CQ34" s="10">
        <v>0</v>
      </c>
      <c r="CR34" s="10">
        <v>0</v>
      </c>
      <c r="CS34" s="10">
        <v>0</v>
      </c>
      <c r="CT34" s="10">
        <v>0</v>
      </c>
      <c r="CU34" s="10">
        <v>0</v>
      </c>
      <c r="CV34" s="10">
        <v>0</v>
      </c>
      <c r="CW34" s="10">
        <v>0</v>
      </c>
      <c r="CX34" s="10">
        <v>0</v>
      </c>
      <c r="CY34" s="10">
        <v>0</v>
      </c>
    </row>
    <row r="35" spans="1:103" s="10" customFormat="1" x14ac:dyDescent="0.2">
      <c r="A35" s="192" t="s">
        <v>635</v>
      </c>
      <c r="B35" s="10" t="s">
        <v>15</v>
      </c>
      <c r="C35" s="10">
        <v>33</v>
      </c>
      <c r="D35" s="10">
        <v>0</v>
      </c>
      <c r="E35" s="10">
        <v>6</v>
      </c>
      <c r="F35" s="10">
        <v>19</v>
      </c>
      <c r="G35" s="10">
        <v>33</v>
      </c>
      <c r="H35" s="10">
        <v>47</v>
      </c>
      <c r="I35" s="10">
        <v>63</v>
      </c>
      <c r="J35" s="10">
        <v>81</v>
      </c>
      <c r="K35" s="10">
        <v>96</v>
      </c>
      <c r="L35" s="10">
        <v>112</v>
      </c>
      <c r="M35" s="10">
        <v>128</v>
      </c>
      <c r="N35" s="10">
        <v>144</v>
      </c>
      <c r="O35" s="10">
        <v>161</v>
      </c>
      <c r="P35" s="10">
        <v>179</v>
      </c>
      <c r="Q35" s="10">
        <v>197</v>
      </c>
      <c r="R35" s="10">
        <v>215</v>
      </c>
      <c r="S35" s="10">
        <v>234</v>
      </c>
      <c r="T35" s="10">
        <v>254</v>
      </c>
      <c r="U35" s="10">
        <v>275</v>
      </c>
      <c r="V35" s="10">
        <v>296</v>
      </c>
      <c r="W35" s="10">
        <v>317</v>
      </c>
      <c r="X35" s="10">
        <v>340</v>
      </c>
      <c r="Y35" s="10">
        <v>363</v>
      </c>
      <c r="Z35" s="10">
        <v>386</v>
      </c>
      <c r="AA35" s="10">
        <v>411</v>
      </c>
      <c r="AB35" s="10">
        <v>436</v>
      </c>
      <c r="AC35" s="10">
        <v>461</v>
      </c>
      <c r="AD35" s="10">
        <v>488</v>
      </c>
      <c r="AE35" s="10">
        <v>502</v>
      </c>
      <c r="AF35" s="10">
        <v>516</v>
      </c>
      <c r="AG35" s="10">
        <v>531</v>
      </c>
      <c r="AH35" s="10">
        <v>546</v>
      </c>
      <c r="AI35" s="10">
        <v>561</v>
      </c>
      <c r="AJ35" s="10">
        <v>576</v>
      </c>
      <c r="AK35" s="10">
        <v>591</v>
      </c>
      <c r="AL35" s="10">
        <v>607</v>
      </c>
      <c r="AM35" s="10">
        <v>622</v>
      </c>
      <c r="AN35" s="10">
        <v>637</v>
      </c>
      <c r="AO35" s="10">
        <v>652</v>
      </c>
      <c r="AP35" s="10">
        <v>667</v>
      </c>
      <c r="AQ35" s="10">
        <v>681</v>
      </c>
      <c r="AR35" s="10">
        <v>696</v>
      </c>
      <c r="AS35" s="10">
        <v>710</v>
      </c>
      <c r="AT35" s="10">
        <v>723</v>
      </c>
      <c r="AU35" s="10">
        <v>736</v>
      </c>
      <c r="AV35" s="10">
        <v>749</v>
      </c>
      <c r="AW35" s="10">
        <v>761</v>
      </c>
      <c r="AX35" s="10">
        <v>773</v>
      </c>
      <c r="AY35" s="10">
        <v>785</v>
      </c>
      <c r="AZ35" s="10">
        <v>796</v>
      </c>
      <c r="BA35" s="10">
        <v>807</v>
      </c>
      <c r="BB35" s="10">
        <v>817</v>
      </c>
      <c r="BC35" s="10">
        <v>828</v>
      </c>
      <c r="BD35" s="10">
        <v>838</v>
      </c>
      <c r="BE35" s="10">
        <v>848</v>
      </c>
      <c r="BF35" s="10">
        <v>857</v>
      </c>
      <c r="BG35" s="10">
        <v>867</v>
      </c>
      <c r="BH35" s="10">
        <v>876</v>
      </c>
      <c r="BI35" s="10">
        <v>885</v>
      </c>
      <c r="BJ35" s="10">
        <v>893</v>
      </c>
      <c r="BK35" s="10">
        <v>902</v>
      </c>
      <c r="BL35" s="10">
        <v>911</v>
      </c>
      <c r="BM35" s="10">
        <v>920</v>
      </c>
      <c r="BN35" s="10">
        <v>931</v>
      </c>
      <c r="BO35" s="10">
        <v>946</v>
      </c>
      <c r="BP35" s="10">
        <v>966</v>
      </c>
      <c r="BQ35" s="10">
        <v>1000</v>
      </c>
      <c r="BR35" s="10">
        <v>0</v>
      </c>
      <c r="BS35" s="10">
        <v>0</v>
      </c>
      <c r="BT35" s="10">
        <v>0</v>
      </c>
      <c r="BU35" s="10">
        <v>0</v>
      </c>
      <c r="BV35" s="10">
        <v>0</v>
      </c>
      <c r="BW35" s="10">
        <v>0</v>
      </c>
      <c r="BX35" s="10">
        <v>0</v>
      </c>
      <c r="BY35" s="10">
        <v>0</v>
      </c>
      <c r="BZ35" s="10">
        <v>0</v>
      </c>
      <c r="CA35" s="10">
        <v>0</v>
      </c>
      <c r="CB35" s="10">
        <v>0</v>
      </c>
      <c r="CC35" s="10">
        <v>0</v>
      </c>
      <c r="CD35" s="10">
        <v>0</v>
      </c>
      <c r="CE35" s="10">
        <v>0</v>
      </c>
      <c r="CF35" s="10">
        <v>0</v>
      </c>
      <c r="CG35" s="10">
        <v>0</v>
      </c>
      <c r="CH35" s="10">
        <v>0</v>
      </c>
      <c r="CI35" s="10">
        <v>0</v>
      </c>
      <c r="CJ35" s="10">
        <v>0</v>
      </c>
      <c r="CK35" s="10">
        <v>0</v>
      </c>
      <c r="CL35" s="10">
        <v>0</v>
      </c>
      <c r="CM35" s="10">
        <v>0</v>
      </c>
      <c r="CN35" s="10">
        <v>0</v>
      </c>
      <c r="CO35" s="10">
        <v>0</v>
      </c>
      <c r="CP35" s="10">
        <v>0</v>
      </c>
      <c r="CQ35" s="10">
        <v>0</v>
      </c>
      <c r="CR35" s="10">
        <v>0</v>
      </c>
      <c r="CS35" s="10">
        <v>0</v>
      </c>
      <c r="CT35" s="10">
        <v>0</v>
      </c>
      <c r="CU35" s="10">
        <v>0</v>
      </c>
      <c r="CV35" s="10">
        <v>0</v>
      </c>
      <c r="CW35" s="10">
        <v>0</v>
      </c>
      <c r="CX35" s="10">
        <v>0</v>
      </c>
      <c r="CY35" s="10">
        <v>0</v>
      </c>
    </row>
    <row r="36" spans="1:103" s="10" customFormat="1" x14ac:dyDescent="0.2">
      <c r="A36" s="192" t="s">
        <v>635</v>
      </c>
      <c r="B36" s="10" t="s">
        <v>15</v>
      </c>
      <c r="C36" s="10">
        <v>34</v>
      </c>
      <c r="D36" s="10">
        <v>0</v>
      </c>
      <c r="E36" s="10">
        <v>7</v>
      </c>
      <c r="F36" s="10">
        <v>20</v>
      </c>
      <c r="G36" s="10">
        <v>35</v>
      </c>
      <c r="H36" s="10">
        <v>50</v>
      </c>
      <c r="I36" s="10">
        <v>67</v>
      </c>
      <c r="J36" s="10">
        <v>86</v>
      </c>
      <c r="K36" s="10">
        <v>102</v>
      </c>
      <c r="L36" s="10">
        <v>118</v>
      </c>
      <c r="M36" s="10">
        <v>135</v>
      </c>
      <c r="N36" s="10">
        <v>152</v>
      </c>
      <c r="O36" s="10">
        <v>170</v>
      </c>
      <c r="P36" s="10">
        <v>189</v>
      </c>
      <c r="Q36" s="10">
        <v>208</v>
      </c>
      <c r="R36" s="10">
        <v>228</v>
      </c>
      <c r="S36" s="10">
        <v>248</v>
      </c>
      <c r="T36" s="10">
        <v>269</v>
      </c>
      <c r="U36" s="10">
        <v>290</v>
      </c>
      <c r="V36" s="10">
        <v>313</v>
      </c>
      <c r="W36" s="10">
        <v>336</v>
      </c>
      <c r="X36" s="10">
        <v>359</v>
      </c>
      <c r="Y36" s="10">
        <v>383</v>
      </c>
      <c r="Z36" s="10">
        <v>408</v>
      </c>
      <c r="AA36" s="10">
        <v>434</v>
      </c>
      <c r="AB36" s="10">
        <v>461</v>
      </c>
      <c r="AC36" s="10">
        <v>488</v>
      </c>
      <c r="AD36" s="10">
        <v>502</v>
      </c>
      <c r="AE36" s="10">
        <v>516</v>
      </c>
      <c r="AF36" s="10">
        <v>531</v>
      </c>
      <c r="AG36" s="10">
        <v>546</v>
      </c>
      <c r="AH36" s="10">
        <v>561</v>
      </c>
      <c r="AI36" s="10">
        <v>576</v>
      </c>
      <c r="AJ36" s="10">
        <v>591</v>
      </c>
      <c r="AK36" s="10">
        <v>607</v>
      </c>
      <c r="AL36" s="10">
        <v>622</v>
      </c>
      <c r="AM36" s="10">
        <v>637</v>
      </c>
      <c r="AN36" s="10">
        <v>652</v>
      </c>
      <c r="AO36" s="10">
        <v>667</v>
      </c>
      <c r="AP36" s="10">
        <v>681</v>
      </c>
      <c r="AQ36" s="10">
        <v>696</v>
      </c>
      <c r="AR36" s="10">
        <v>710</v>
      </c>
      <c r="AS36" s="10">
        <v>723</v>
      </c>
      <c r="AT36" s="10">
        <v>736</v>
      </c>
      <c r="AU36" s="10">
        <v>749</v>
      </c>
      <c r="AV36" s="10">
        <v>761</v>
      </c>
      <c r="AW36" s="10">
        <v>773</v>
      </c>
      <c r="AX36" s="10">
        <v>785</v>
      </c>
      <c r="AY36" s="10">
        <v>796</v>
      </c>
      <c r="AZ36" s="10">
        <v>807</v>
      </c>
      <c r="BA36" s="10">
        <v>817</v>
      </c>
      <c r="BB36" s="10">
        <v>828</v>
      </c>
      <c r="BC36" s="10">
        <v>838</v>
      </c>
      <c r="BD36" s="10">
        <v>848</v>
      </c>
      <c r="BE36" s="10">
        <v>857</v>
      </c>
      <c r="BF36" s="10">
        <v>867</v>
      </c>
      <c r="BG36" s="10">
        <v>876</v>
      </c>
      <c r="BH36" s="10">
        <v>885</v>
      </c>
      <c r="BI36" s="10">
        <v>893</v>
      </c>
      <c r="BJ36" s="10">
        <v>902</v>
      </c>
      <c r="BK36" s="10">
        <v>911</v>
      </c>
      <c r="BL36" s="10">
        <v>920</v>
      </c>
      <c r="BM36" s="10">
        <v>931</v>
      </c>
      <c r="BN36" s="10">
        <v>946</v>
      </c>
      <c r="BO36" s="10">
        <v>966</v>
      </c>
      <c r="BP36" s="10">
        <v>1000</v>
      </c>
      <c r="BQ36" s="10">
        <v>0</v>
      </c>
      <c r="BR36" s="10">
        <v>0</v>
      </c>
      <c r="BS36" s="10">
        <v>0</v>
      </c>
      <c r="BT36" s="10">
        <v>0</v>
      </c>
      <c r="BU36" s="10">
        <v>0</v>
      </c>
      <c r="BV36" s="10">
        <v>0</v>
      </c>
      <c r="BW36" s="10">
        <v>0</v>
      </c>
      <c r="BX36" s="10">
        <v>0</v>
      </c>
      <c r="BY36" s="10">
        <v>0</v>
      </c>
      <c r="BZ36" s="10">
        <v>0</v>
      </c>
      <c r="CA36" s="10">
        <v>0</v>
      </c>
      <c r="CB36" s="10">
        <v>0</v>
      </c>
      <c r="CC36" s="10">
        <v>0</v>
      </c>
      <c r="CD36" s="10">
        <v>0</v>
      </c>
      <c r="CE36" s="10">
        <v>0</v>
      </c>
      <c r="CF36" s="10">
        <v>0</v>
      </c>
      <c r="CG36" s="10">
        <v>0</v>
      </c>
      <c r="CH36" s="10">
        <v>0</v>
      </c>
      <c r="CI36" s="10">
        <v>0</v>
      </c>
      <c r="CJ36" s="10">
        <v>0</v>
      </c>
      <c r="CK36" s="10">
        <v>0</v>
      </c>
      <c r="CL36" s="10">
        <v>0</v>
      </c>
      <c r="CM36" s="10">
        <v>0</v>
      </c>
      <c r="CN36" s="10">
        <v>0</v>
      </c>
      <c r="CO36" s="10">
        <v>0</v>
      </c>
      <c r="CP36" s="10">
        <v>0</v>
      </c>
      <c r="CQ36" s="10">
        <v>0</v>
      </c>
      <c r="CR36" s="10">
        <v>0</v>
      </c>
      <c r="CS36" s="10">
        <v>0</v>
      </c>
      <c r="CT36" s="10">
        <v>0</v>
      </c>
      <c r="CU36" s="10">
        <v>0</v>
      </c>
      <c r="CV36" s="10">
        <v>0</v>
      </c>
      <c r="CW36" s="10">
        <v>0</v>
      </c>
      <c r="CX36" s="10">
        <v>0</v>
      </c>
      <c r="CY36" s="10">
        <v>0</v>
      </c>
    </row>
    <row r="37" spans="1:103" s="10" customFormat="1" x14ac:dyDescent="0.2">
      <c r="A37" s="192" t="s">
        <v>635</v>
      </c>
      <c r="B37" s="10" t="s">
        <v>15</v>
      </c>
      <c r="C37" s="10">
        <v>35</v>
      </c>
      <c r="D37" s="10">
        <v>0</v>
      </c>
      <c r="E37" s="10">
        <v>7</v>
      </c>
      <c r="F37" s="10">
        <v>21</v>
      </c>
      <c r="G37" s="10">
        <v>37</v>
      </c>
      <c r="H37" s="10">
        <v>53</v>
      </c>
      <c r="I37" s="10">
        <v>71</v>
      </c>
      <c r="J37" s="10">
        <v>91</v>
      </c>
      <c r="K37" s="10">
        <v>108</v>
      </c>
      <c r="L37" s="10">
        <v>125</v>
      </c>
      <c r="M37" s="10">
        <v>143</v>
      </c>
      <c r="N37" s="10">
        <v>161</v>
      </c>
      <c r="O37" s="10">
        <v>180</v>
      </c>
      <c r="P37" s="10">
        <v>200</v>
      </c>
      <c r="Q37" s="10">
        <v>220</v>
      </c>
      <c r="R37" s="10">
        <v>241</v>
      </c>
      <c r="S37" s="10">
        <v>263</v>
      </c>
      <c r="T37" s="10">
        <v>285</v>
      </c>
      <c r="U37" s="10">
        <v>308</v>
      </c>
      <c r="V37" s="10">
        <v>331</v>
      </c>
      <c r="W37" s="10">
        <v>355</v>
      </c>
      <c r="X37" s="10">
        <v>380</v>
      </c>
      <c r="Y37" s="10">
        <v>406</v>
      </c>
      <c r="Z37" s="10">
        <v>433</v>
      </c>
      <c r="AA37" s="10">
        <v>460</v>
      </c>
      <c r="AB37" s="10">
        <v>488</v>
      </c>
      <c r="AC37" s="10">
        <v>502</v>
      </c>
      <c r="AD37" s="10">
        <v>516</v>
      </c>
      <c r="AE37" s="10">
        <v>531</v>
      </c>
      <c r="AF37" s="10">
        <v>546</v>
      </c>
      <c r="AG37" s="10">
        <v>561</v>
      </c>
      <c r="AH37" s="10">
        <v>576</v>
      </c>
      <c r="AI37" s="10">
        <v>591</v>
      </c>
      <c r="AJ37" s="10">
        <v>607</v>
      </c>
      <c r="AK37" s="10">
        <v>622</v>
      </c>
      <c r="AL37" s="10">
        <v>637</v>
      </c>
      <c r="AM37" s="10">
        <v>652</v>
      </c>
      <c r="AN37" s="10">
        <v>667</v>
      </c>
      <c r="AO37" s="10">
        <v>681</v>
      </c>
      <c r="AP37" s="10">
        <v>696</v>
      </c>
      <c r="AQ37" s="10">
        <v>710</v>
      </c>
      <c r="AR37" s="10">
        <v>723</v>
      </c>
      <c r="AS37" s="10">
        <v>736</v>
      </c>
      <c r="AT37" s="10">
        <v>749</v>
      </c>
      <c r="AU37" s="10">
        <v>761</v>
      </c>
      <c r="AV37" s="10">
        <v>773</v>
      </c>
      <c r="AW37" s="10">
        <v>785</v>
      </c>
      <c r="AX37" s="10">
        <v>796</v>
      </c>
      <c r="AY37" s="10">
        <v>807</v>
      </c>
      <c r="AZ37" s="10">
        <v>817</v>
      </c>
      <c r="BA37" s="10">
        <v>828</v>
      </c>
      <c r="BB37" s="10">
        <v>838</v>
      </c>
      <c r="BC37" s="10">
        <v>848</v>
      </c>
      <c r="BD37" s="10">
        <v>857</v>
      </c>
      <c r="BE37" s="10">
        <v>867</v>
      </c>
      <c r="BF37" s="10">
        <v>876</v>
      </c>
      <c r="BG37" s="10">
        <v>885</v>
      </c>
      <c r="BH37" s="10">
        <v>893</v>
      </c>
      <c r="BI37" s="10">
        <v>902</v>
      </c>
      <c r="BJ37" s="10">
        <v>911</v>
      </c>
      <c r="BK37" s="10">
        <v>920</v>
      </c>
      <c r="BL37" s="10">
        <v>931</v>
      </c>
      <c r="BM37" s="10">
        <v>946</v>
      </c>
      <c r="BN37" s="10">
        <v>966</v>
      </c>
      <c r="BO37" s="10">
        <v>1000</v>
      </c>
      <c r="BP37" s="10">
        <v>0</v>
      </c>
      <c r="BQ37" s="10">
        <v>0</v>
      </c>
      <c r="BR37" s="10">
        <v>0</v>
      </c>
      <c r="BS37" s="10">
        <v>0</v>
      </c>
      <c r="BT37" s="10">
        <v>0</v>
      </c>
      <c r="BU37" s="10">
        <v>0</v>
      </c>
      <c r="BV37" s="10">
        <v>0</v>
      </c>
      <c r="BW37" s="10">
        <v>0</v>
      </c>
      <c r="BX37" s="10">
        <v>0</v>
      </c>
      <c r="BY37" s="10">
        <v>0</v>
      </c>
      <c r="BZ37" s="10">
        <v>0</v>
      </c>
      <c r="CA37" s="10">
        <v>0</v>
      </c>
      <c r="CB37" s="10">
        <v>0</v>
      </c>
      <c r="CC37" s="10">
        <v>0</v>
      </c>
      <c r="CD37" s="10">
        <v>0</v>
      </c>
      <c r="CE37" s="10">
        <v>0</v>
      </c>
      <c r="CF37" s="10">
        <v>0</v>
      </c>
      <c r="CG37" s="10">
        <v>0</v>
      </c>
      <c r="CH37" s="10">
        <v>0</v>
      </c>
      <c r="CI37" s="10">
        <v>0</v>
      </c>
      <c r="CJ37" s="10">
        <v>0</v>
      </c>
      <c r="CK37" s="10">
        <v>0</v>
      </c>
      <c r="CL37" s="10">
        <v>0</v>
      </c>
      <c r="CM37" s="10">
        <v>0</v>
      </c>
      <c r="CN37" s="10">
        <v>0</v>
      </c>
      <c r="CO37" s="10">
        <v>0</v>
      </c>
      <c r="CP37" s="10">
        <v>0</v>
      </c>
      <c r="CQ37" s="10">
        <v>0</v>
      </c>
      <c r="CR37" s="10">
        <v>0</v>
      </c>
      <c r="CS37" s="10">
        <v>0</v>
      </c>
      <c r="CT37" s="10">
        <v>0</v>
      </c>
      <c r="CU37" s="10">
        <v>0</v>
      </c>
      <c r="CV37" s="10">
        <v>0</v>
      </c>
      <c r="CW37" s="10">
        <v>0</v>
      </c>
      <c r="CX37" s="10">
        <v>0</v>
      </c>
      <c r="CY37" s="10">
        <v>0</v>
      </c>
    </row>
    <row r="38" spans="1:103" s="10" customFormat="1" x14ac:dyDescent="0.2">
      <c r="A38" s="192" t="s">
        <v>635</v>
      </c>
      <c r="B38" s="10" t="s">
        <v>15</v>
      </c>
      <c r="C38" s="10">
        <v>36</v>
      </c>
      <c r="D38" s="10">
        <v>0</v>
      </c>
      <c r="E38" s="10">
        <v>7</v>
      </c>
      <c r="F38" s="10">
        <v>23</v>
      </c>
      <c r="G38" s="10">
        <v>39</v>
      </c>
      <c r="H38" s="10">
        <v>56</v>
      </c>
      <c r="I38" s="10">
        <v>75</v>
      </c>
      <c r="J38" s="10">
        <v>96</v>
      </c>
      <c r="K38" s="10">
        <v>114</v>
      </c>
      <c r="L38" s="10">
        <v>133</v>
      </c>
      <c r="M38" s="10">
        <v>152</v>
      </c>
      <c r="N38" s="10">
        <v>171</v>
      </c>
      <c r="O38" s="10">
        <v>191</v>
      </c>
      <c r="P38" s="10">
        <v>212</v>
      </c>
      <c r="Q38" s="10">
        <v>234</v>
      </c>
      <c r="R38" s="10">
        <v>256</v>
      </c>
      <c r="S38" s="10">
        <v>279</v>
      </c>
      <c r="T38" s="10">
        <v>302</v>
      </c>
      <c r="U38" s="10">
        <v>326</v>
      </c>
      <c r="V38" s="10">
        <v>351</v>
      </c>
      <c r="W38" s="10">
        <v>377</v>
      </c>
      <c r="X38" s="10">
        <v>404</v>
      </c>
      <c r="Y38" s="10">
        <v>431</v>
      </c>
      <c r="Z38" s="10">
        <v>459</v>
      </c>
      <c r="AA38" s="10">
        <v>488</v>
      </c>
      <c r="AB38" s="10">
        <v>502</v>
      </c>
      <c r="AC38" s="10">
        <v>516</v>
      </c>
      <c r="AD38" s="10">
        <v>531</v>
      </c>
      <c r="AE38" s="10">
        <v>546</v>
      </c>
      <c r="AF38" s="10">
        <v>561</v>
      </c>
      <c r="AG38" s="10">
        <v>576</v>
      </c>
      <c r="AH38" s="10">
        <v>591</v>
      </c>
      <c r="AI38" s="10">
        <v>607</v>
      </c>
      <c r="AJ38" s="10">
        <v>622</v>
      </c>
      <c r="AK38" s="10">
        <v>637</v>
      </c>
      <c r="AL38" s="10">
        <v>652</v>
      </c>
      <c r="AM38" s="10">
        <v>667</v>
      </c>
      <c r="AN38" s="10">
        <v>681</v>
      </c>
      <c r="AO38" s="10">
        <v>696</v>
      </c>
      <c r="AP38" s="10">
        <v>710</v>
      </c>
      <c r="AQ38" s="10">
        <v>723</v>
      </c>
      <c r="AR38" s="10">
        <v>736</v>
      </c>
      <c r="AS38" s="10">
        <v>749</v>
      </c>
      <c r="AT38" s="10">
        <v>761</v>
      </c>
      <c r="AU38" s="10">
        <v>773</v>
      </c>
      <c r="AV38" s="10">
        <v>785</v>
      </c>
      <c r="AW38" s="10">
        <v>796</v>
      </c>
      <c r="AX38" s="10">
        <v>807</v>
      </c>
      <c r="AY38" s="10">
        <v>817</v>
      </c>
      <c r="AZ38" s="10">
        <v>828</v>
      </c>
      <c r="BA38" s="10">
        <v>838</v>
      </c>
      <c r="BB38" s="10">
        <v>848</v>
      </c>
      <c r="BC38" s="10">
        <v>857</v>
      </c>
      <c r="BD38" s="10">
        <v>867</v>
      </c>
      <c r="BE38" s="10">
        <v>876</v>
      </c>
      <c r="BF38" s="10">
        <v>885</v>
      </c>
      <c r="BG38" s="10">
        <v>893</v>
      </c>
      <c r="BH38" s="10">
        <v>902</v>
      </c>
      <c r="BI38" s="10">
        <v>911</v>
      </c>
      <c r="BJ38" s="10">
        <v>920</v>
      </c>
      <c r="BK38" s="10">
        <v>931</v>
      </c>
      <c r="BL38" s="10">
        <v>946</v>
      </c>
      <c r="BM38" s="10">
        <v>966</v>
      </c>
      <c r="BN38" s="10">
        <v>1000</v>
      </c>
      <c r="BO38" s="10">
        <v>0</v>
      </c>
      <c r="BP38" s="10">
        <v>0</v>
      </c>
      <c r="BQ38" s="10">
        <v>0</v>
      </c>
      <c r="BR38" s="10">
        <v>0</v>
      </c>
      <c r="BS38" s="10">
        <v>0</v>
      </c>
      <c r="BT38" s="10">
        <v>0</v>
      </c>
      <c r="BU38" s="10">
        <v>0</v>
      </c>
      <c r="BV38" s="10">
        <v>0</v>
      </c>
      <c r="BW38" s="10">
        <v>0</v>
      </c>
      <c r="BX38" s="10">
        <v>0</v>
      </c>
      <c r="BY38" s="10">
        <v>0</v>
      </c>
      <c r="BZ38" s="10">
        <v>0</v>
      </c>
      <c r="CA38" s="10">
        <v>0</v>
      </c>
      <c r="CB38" s="10">
        <v>0</v>
      </c>
      <c r="CC38" s="10">
        <v>0</v>
      </c>
      <c r="CD38" s="10">
        <v>0</v>
      </c>
      <c r="CE38" s="10">
        <v>0</v>
      </c>
      <c r="CF38" s="10">
        <v>0</v>
      </c>
      <c r="CG38" s="10">
        <v>0</v>
      </c>
      <c r="CH38" s="10">
        <v>0</v>
      </c>
      <c r="CI38" s="10">
        <v>0</v>
      </c>
      <c r="CJ38" s="10">
        <v>0</v>
      </c>
      <c r="CK38" s="10">
        <v>0</v>
      </c>
      <c r="CL38" s="10">
        <v>0</v>
      </c>
      <c r="CM38" s="10">
        <v>0</v>
      </c>
      <c r="CN38" s="10">
        <v>0</v>
      </c>
      <c r="CO38" s="10">
        <v>0</v>
      </c>
      <c r="CP38" s="10">
        <v>0</v>
      </c>
      <c r="CQ38" s="10">
        <v>0</v>
      </c>
      <c r="CR38" s="10">
        <v>0</v>
      </c>
      <c r="CS38" s="10">
        <v>0</v>
      </c>
      <c r="CT38" s="10">
        <v>0</v>
      </c>
      <c r="CU38" s="10">
        <v>0</v>
      </c>
      <c r="CV38" s="10">
        <v>0</v>
      </c>
      <c r="CW38" s="10">
        <v>0</v>
      </c>
      <c r="CX38" s="10">
        <v>0</v>
      </c>
      <c r="CY38" s="10">
        <v>0</v>
      </c>
    </row>
    <row r="39" spans="1:103" s="10" customFormat="1" x14ac:dyDescent="0.2">
      <c r="A39" s="192" t="s">
        <v>635</v>
      </c>
      <c r="B39" s="10" t="s">
        <v>15</v>
      </c>
      <c r="C39" s="10">
        <v>37</v>
      </c>
      <c r="D39" s="10">
        <v>0</v>
      </c>
      <c r="E39" s="10">
        <v>8</v>
      </c>
      <c r="F39" s="10">
        <v>24</v>
      </c>
      <c r="G39" s="10">
        <v>41</v>
      </c>
      <c r="H39" s="10">
        <v>59</v>
      </c>
      <c r="I39" s="10">
        <v>80</v>
      </c>
      <c r="J39" s="10">
        <v>102</v>
      </c>
      <c r="K39" s="10">
        <v>121</v>
      </c>
      <c r="L39" s="10">
        <v>141</v>
      </c>
      <c r="M39" s="10">
        <v>161</v>
      </c>
      <c r="N39" s="10">
        <v>182</v>
      </c>
      <c r="O39" s="10">
        <v>203</v>
      </c>
      <c r="P39" s="10">
        <v>226</v>
      </c>
      <c r="Q39" s="10">
        <v>248</v>
      </c>
      <c r="R39" s="10">
        <v>272</v>
      </c>
      <c r="S39" s="10">
        <v>296</v>
      </c>
      <c r="T39" s="10">
        <v>321</v>
      </c>
      <c r="U39" s="10">
        <v>347</v>
      </c>
      <c r="V39" s="10">
        <v>373</v>
      </c>
      <c r="W39" s="10">
        <v>401</v>
      </c>
      <c r="X39" s="10">
        <v>429</v>
      </c>
      <c r="Y39" s="10">
        <v>458</v>
      </c>
      <c r="Z39" s="10">
        <v>488</v>
      </c>
      <c r="AA39" s="10">
        <v>502</v>
      </c>
      <c r="AB39" s="10">
        <v>516</v>
      </c>
      <c r="AC39" s="10">
        <v>531</v>
      </c>
      <c r="AD39" s="10">
        <v>546</v>
      </c>
      <c r="AE39" s="10">
        <v>561</v>
      </c>
      <c r="AF39" s="10">
        <v>576</v>
      </c>
      <c r="AG39" s="10">
        <v>591</v>
      </c>
      <c r="AH39" s="10">
        <v>607</v>
      </c>
      <c r="AI39" s="10">
        <v>622</v>
      </c>
      <c r="AJ39" s="10">
        <v>637</v>
      </c>
      <c r="AK39" s="10">
        <v>652</v>
      </c>
      <c r="AL39" s="10">
        <v>667</v>
      </c>
      <c r="AM39" s="10">
        <v>681</v>
      </c>
      <c r="AN39" s="10">
        <v>696</v>
      </c>
      <c r="AO39" s="10">
        <v>710</v>
      </c>
      <c r="AP39" s="10">
        <v>723</v>
      </c>
      <c r="AQ39" s="10">
        <v>736</v>
      </c>
      <c r="AR39" s="10">
        <v>749</v>
      </c>
      <c r="AS39" s="10">
        <v>761</v>
      </c>
      <c r="AT39" s="10">
        <v>773</v>
      </c>
      <c r="AU39" s="10">
        <v>785</v>
      </c>
      <c r="AV39" s="10">
        <v>796</v>
      </c>
      <c r="AW39" s="10">
        <v>807</v>
      </c>
      <c r="AX39" s="10">
        <v>817</v>
      </c>
      <c r="AY39" s="10">
        <v>828</v>
      </c>
      <c r="AZ39" s="10">
        <v>838</v>
      </c>
      <c r="BA39" s="10">
        <v>848</v>
      </c>
      <c r="BB39" s="10">
        <v>857</v>
      </c>
      <c r="BC39" s="10">
        <v>867</v>
      </c>
      <c r="BD39" s="10">
        <v>876</v>
      </c>
      <c r="BE39" s="10">
        <v>885</v>
      </c>
      <c r="BF39" s="10">
        <v>893</v>
      </c>
      <c r="BG39" s="10">
        <v>902</v>
      </c>
      <c r="BH39" s="10">
        <v>911</v>
      </c>
      <c r="BI39" s="10">
        <v>920</v>
      </c>
      <c r="BJ39" s="10">
        <v>931</v>
      </c>
      <c r="BK39" s="10">
        <v>946</v>
      </c>
      <c r="BL39" s="10">
        <v>966</v>
      </c>
      <c r="BM39" s="10">
        <v>1000</v>
      </c>
      <c r="BN39" s="10">
        <v>0</v>
      </c>
      <c r="BO39" s="10">
        <v>0</v>
      </c>
      <c r="BP39" s="10">
        <v>0</v>
      </c>
      <c r="BQ39" s="10">
        <v>0</v>
      </c>
      <c r="BR39" s="10">
        <v>0</v>
      </c>
      <c r="BS39" s="10">
        <v>0</v>
      </c>
      <c r="BT39" s="10">
        <v>0</v>
      </c>
      <c r="BU39" s="10">
        <v>0</v>
      </c>
      <c r="BV39" s="10">
        <v>0</v>
      </c>
      <c r="BW39" s="10">
        <v>0</v>
      </c>
      <c r="BX39" s="10">
        <v>0</v>
      </c>
      <c r="BY39" s="10">
        <v>0</v>
      </c>
      <c r="BZ39" s="10">
        <v>0</v>
      </c>
      <c r="CA39" s="10">
        <v>0</v>
      </c>
      <c r="CB39" s="10">
        <v>0</v>
      </c>
      <c r="CC39" s="10">
        <v>0</v>
      </c>
      <c r="CD39" s="10">
        <v>0</v>
      </c>
      <c r="CE39" s="10">
        <v>0</v>
      </c>
      <c r="CF39" s="10">
        <v>0</v>
      </c>
      <c r="CG39" s="10">
        <v>0</v>
      </c>
      <c r="CH39" s="10">
        <v>0</v>
      </c>
      <c r="CI39" s="10">
        <v>0</v>
      </c>
      <c r="CJ39" s="10">
        <v>0</v>
      </c>
      <c r="CK39" s="10">
        <v>0</v>
      </c>
      <c r="CL39" s="10">
        <v>0</v>
      </c>
      <c r="CM39" s="10">
        <v>0</v>
      </c>
      <c r="CN39" s="10">
        <v>0</v>
      </c>
      <c r="CO39" s="10">
        <v>0</v>
      </c>
      <c r="CP39" s="10">
        <v>0</v>
      </c>
      <c r="CQ39" s="10">
        <v>0</v>
      </c>
      <c r="CR39" s="10">
        <v>0</v>
      </c>
      <c r="CS39" s="10">
        <v>0</v>
      </c>
      <c r="CT39" s="10">
        <v>0</v>
      </c>
      <c r="CU39" s="10">
        <v>0</v>
      </c>
      <c r="CV39" s="10">
        <v>0</v>
      </c>
      <c r="CW39" s="10">
        <v>0</v>
      </c>
      <c r="CX39" s="10">
        <v>0</v>
      </c>
      <c r="CY39" s="10">
        <v>0</v>
      </c>
    </row>
    <row r="40" spans="1:103" s="10" customFormat="1" x14ac:dyDescent="0.2">
      <c r="A40" s="192" t="s">
        <v>635</v>
      </c>
      <c r="B40" s="10" t="s">
        <v>15</v>
      </c>
      <c r="C40" s="10">
        <v>38</v>
      </c>
      <c r="D40" s="10">
        <v>0</v>
      </c>
      <c r="E40" s="10">
        <v>8</v>
      </c>
      <c r="F40" s="10">
        <v>26</v>
      </c>
      <c r="G40" s="10">
        <v>44</v>
      </c>
      <c r="H40" s="10">
        <v>63</v>
      </c>
      <c r="I40" s="10">
        <v>85</v>
      </c>
      <c r="J40" s="10">
        <v>109</v>
      </c>
      <c r="K40" s="10">
        <v>129</v>
      </c>
      <c r="L40" s="10">
        <v>150</v>
      </c>
      <c r="M40" s="10">
        <v>172</v>
      </c>
      <c r="N40" s="10">
        <v>194</v>
      </c>
      <c r="O40" s="10">
        <v>217</v>
      </c>
      <c r="P40" s="10">
        <v>240</v>
      </c>
      <c r="Q40" s="10">
        <v>264</v>
      </c>
      <c r="R40" s="10">
        <v>290</v>
      </c>
      <c r="S40" s="10">
        <v>315</v>
      </c>
      <c r="T40" s="10">
        <v>342</v>
      </c>
      <c r="U40" s="10">
        <v>369</v>
      </c>
      <c r="V40" s="10">
        <v>398</v>
      </c>
      <c r="W40" s="10">
        <v>427</v>
      </c>
      <c r="X40" s="10">
        <v>457</v>
      </c>
      <c r="Y40" s="10">
        <v>488</v>
      </c>
      <c r="Z40" s="10">
        <v>502</v>
      </c>
      <c r="AA40" s="10">
        <v>516</v>
      </c>
      <c r="AB40" s="10">
        <v>531</v>
      </c>
      <c r="AC40" s="10">
        <v>546</v>
      </c>
      <c r="AD40" s="10">
        <v>561</v>
      </c>
      <c r="AE40" s="10">
        <v>576</v>
      </c>
      <c r="AF40" s="10">
        <v>591</v>
      </c>
      <c r="AG40" s="10">
        <v>607</v>
      </c>
      <c r="AH40" s="10">
        <v>622</v>
      </c>
      <c r="AI40" s="10">
        <v>637</v>
      </c>
      <c r="AJ40" s="10">
        <v>652</v>
      </c>
      <c r="AK40" s="10">
        <v>667</v>
      </c>
      <c r="AL40" s="10">
        <v>681</v>
      </c>
      <c r="AM40" s="10">
        <v>696</v>
      </c>
      <c r="AN40" s="10">
        <v>710</v>
      </c>
      <c r="AO40" s="10">
        <v>723</v>
      </c>
      <c r="AP40" s="10">
        <v>736</v>
      </c>
      <c r="AQ40" s="10">
        <v>749</v>
      </c>
      <c r="AR40" s="10">
        <v>761</v>
      </c>
      <c r="AS40" s="10">
        <v>773</v>
      </c>
      <c r="AT40" s="10">
        <v>785</v>
      </c>
      <c r="AU40" s="10">
        <v>796</v>
      </c>
      <c r="AV40" s="10">
        <v>807</v>
      </c>
      <c r="AW40" s="10">
        <v>817</v>
      </c>
      <c r="AX40" s="10">
        <v>828</v>
      </c>
      <c r="AY40" s="10">
        <v>838</v>
      </c>
      <c r="AZ40" s="10">
        <v>848</v>
      </c>
      <c r="BA40" s="10">
        <v>857</v>
      </c>
      <c r="BB40" s="10">
        <v>867</v>
      </c>
      <c r="BC40" s="10">
        <v>876</v>
      </c>
      <c r="BD40" s="10">
        <v>885</v>
      </c>
      <c r="BE40" s="10">
        <v>893</v>
      </c>
      <c r="BF40" s="10">
        <v>902</v>
      </c>
      <c r="BG40" s="10">
        <v>911</v>
      </c>
      <c r="BH40" s="10">
        <v>920</v>
      </c>
      <c r="BI40" s="10">
        <v>931</v>
      </c>
      <c r="BJ40" s="10">
        <v>946</v>
      </c>
      <c r="BK40" s="10">
        <v>966</v>
      </c>
      <c r="BL40" s="10">
        <v>1000</v>
      </c>
      <c r="BM40" s="10">
        <v>0</v>
      </c>
      <c r="BN40" s="10">
        <v>0</v>
      </c>
      <c r="BO40" s="10">
        <v>0</v>
      </c>
      <c r="BP40" s="10">
        <v>0</v>
      </c>
      <c r="BQ40" s="10">
        <v>0</v>
      </c>
      <c r="BR40" s="10">
        <v>0</v>
      </c>
      <c r="BS40" s="10">
        <v>0</v>
      </c>
      <c r="BT40" s="10">
        <v>0</v>
      </c>
      <c r="BU40" s="10">
        <v>0</v>
      </c>
      <c r="BV40" s="10">
        <v>0</v>
      </c>
      <c r="BW40" s="10">
        <v>0</v>
      </c>
      <c r="BX40" s="10">
        <v>0</v>
      </c>
      <c r="BY40" s="10">
        <v>0</v>
      </c>
      <c r="BZ40" s="10">
        <v>0</v>
      </c>
      <c r="CA40" s="10">
        <v>0</v>
      </c>
      <c r="CB40" s="10">
        <v>0</v>
      </c>
      <c r="CC40" s="10">
        <v>0</v>
      </c>
      <c r="CD40" s="10">
        <v>0</v>
      </c>
      <c r="CE40" s="10">
        <v>0</v>
      </c>
      <c r="CF40" s="10">
        <v>0</v>
      </c>
      <c r="CG40" s="10">
        <v>0</v>
      </c>
      <c r="CH40" s="10">
        <v>0</v>
      </c>
      <c r="CI40" s="10">
        <v>0</v>
      </c>
      <c r="CJ40" s="10">
        <v>0</v>
      </c>
      <c r="CK40" s="10">
        <v>0</v>
      </c>
      <c r="CL40" s="10">
        <v>0</v>
      </c>
      <c r="CM40" s="10">
        <v>0</v>
      </c>
      <c r="CN40" s="10">
        <v>0</v>
      </c>
      <c r="CO40" s="10">
        <v>0</v>
      </c>
      <c r="CP40" s="10">
        <v>0</v>
      </c>
      <c r="CQ40" s="10">
        <v>0</v>
      </c>
      <c r="CR40" s="10">
        <v>0</v>
      </c>
      <c r="CS40" s="10">
        <v>0</v>
      </c>
      <c r="CT40" s="10">
        <v>0</v>
      </c>
      <c r="CU40" s="10">
        <v>0</v>
      </c>
      <c r="CV40" s="10">
        <v>0</v>
      </c>
      <c r="CW40" s="10">
        <v>0</v>
      </c>
      <c r="CX40" s="10">
        <v>0</v>
      </c>
      <c r="CY40" s="10">
        <v>0</v>
      </c>
    </row>
    <row r="41" spans="1:103" s="10" customFormat="1" x14ac:dyDescent="0.2">
      <c r="A41" s="192" t="s">
        <v>635</v>
      </c>
      <c r="B41" s="10" t="s">
        <v>15</v>
      </c>
      <c r="C41" s="10">
        <v>39</v>
      </c>
      <c r="D41" s="10">
        <v>0</v>
      </c>
      <c r="E41" s="10">
        <v>9</v>
      </c>
      <c r="F41" s="10">
        <v>27</v>
      </c>
      <c r="G41" s="10">
        <v>47</v>
      </c>
      <c r="H41" s="10">
        <v>68</v>
      </c>
      <c r="I41" s="10">
        <v>91</v>
      </c>
      <c r="J41" s="10">
        <v>116</v>
      </c>
      <c r="K41" s="10">
        <v>138</v>
      </c>
      <c r="L41" s="10">
        <v>160</v>
      </c>
      <c r="M41" s="10">
        <v>183</v>
      </c>
      <c r="N41" s="10">
        <v>207</v>
      </c>
      <c r="O41" s="10">
        <v>231</v>
      </c>
      <c r="P41" s="10">
        <v>256</v>
      </c>
      <c r="Q41" s="10">
        <v>282</v>
      </c>
      <c r="R41" s="10">
        <v>309</v>
      </c>
      <c r="S41" s="10">
        <v>337</v>
      </c>
      <c r="T41" s="10">
        <v>365</v>
      </c>
      <c r="U41" s="10">
        <v>394</v>
      </c>
      <c r="V41" s="10">
        <v>425</v>
      </c>
      <c r="W41" s="10">
        <v>456</v>
      </c>
      <c r="X41" s="10">
        <v>488</v>
      </c>
      <c r="Y41" s="10">
        <v>502</v>
      </c>
      <c r="Z41" s="10">
        <v>516</v>
      </c>
      <c r="AA41" s="10">
        <v>531</v>
      </c>
      <c r="AB41" s="10">
        <v>546</v>
      </c>
      <c r="AC41" s="10">
        <v>561</v>
      </c>
      <c r="AD41" s="10">
        <v>576</v>
      </c>
      <c r="AE41" s="10">
        <v>591</v>
      </c>
      <c r="AF41" s="10">
        <v>607</v>
      </c>
      <c r="AG41" s="10">
        <v>622</v>
      </c>
      <c r="AH41" s="10">
        <v>637</v>
      </c>
      <c r="AI41" s="10">
        <v>652</v>
      </c>
      <c r="AJ41" s="10">
        <v>667</v>
      </c>
      <c r="AK41" s="10">
        <v>681</v>
      </c>
      <c r="AL41" s="10">
        <v>696</v>
      </c>
      <c r="AM41" s="10">
        <v>710</v>
      </c>
      <c r="AN41" s="10">
        <v>723</v>
      </c>
      <c r="AO41" s="10">
        <v>736</v>
      </c>
      <c r="AP41" s="10">
        <v>749</v>
      </c>
      <c r="AQ41" s="10">
        <v>761</v>
      </c>
      <c r="AR41" s="10">
        <v>773</v>
      </c>
      <c r="AS41" s="10">
        <v>785</v>
      </c>
      <c r="AT41" s="10">
        <v>796</v>
      </c>
      <c r="AU41" s="10">
        <v>807</v>
      </c>
      <c r="AV41" s="10">
        <v>817</v>
      </c>
      <c r="AW41" s="10">
        <v>828</v>
      </c>
      <c r="AX41" s="10">
        <v>838</v>
      </c>
      <c r="AY41" s="10">
        <v>848</v>
      </c>
      <c r="AZ41" s="10">
        <v>857</v>
      </c>
      <c r="BA41" s="10">
        <v>867</v>
      </c>
      <c r="BB41" s="10">
        <v>876</v>
      </c>
      <c r="BC41" s="10">
        <v>885</v>
      </c>
      <c r="BD41" s="10">
        <v>893</v>
      </c>
      <c r="BE41" s="10">
        <v>902</v>
      </c>
      <c r="BF41" s="10">
        <v>911</v>
      </c>
      <c r="BG41" s="10">
        <v>920</v>
      </c>
      <c r="BH41" s="10">
        <v>931</v>
      </c>
      <c r="BI41" s="10">
        <v>946</v>
      </c>
      <c r="BJ41" s="10">
        <v>966</v>
      </c>
      <c r="BK41" s="10">
        <v>1000</v>
      </c>
      <c r="BL41" s="10">
        <v>0</v>
      </c>
      <c r="BM41" s="10">
        <v>0</v>
      </c>
      <c r="BN41" s="10">
        <v>0</v>
      </c>
      <c r="BO41" s="10">
        <v>0</v>
      </c>
      <c r="BP41" s="10">
        <v>0</v>
      </c>
      <c r="BQ41" s="10">
        <v>0</v>
      </c>
      <c r="BR41" s="10">
        <v>0</v>
      </c>
      <c r="BS41" s="10">
        <v>0</v>
      </c>
      <c r="BT41" s="10">
        <v>0</v>
      </c>
      <c r="BU41" s="10">
        <v>0</v>
      </c>
      <c r="BV41" s="10">
        <v>0</v>
      </c>
      <c r="BW41" s="10">
        <v>0</v>
      </c>
      <c r="BX41" s="10">
        <v>0</v>
      </c>
      <c r="BY41" s="10">
        <v>0</v>
      </c>
      <c r="BZ41" s="10">
        <v>0</v>
      </c>
      <c r="CA41" s="10">
        <v>0</v>
      </c>
      <c r="CB41" s="10">
        <v>0</v>
      </c>
      <c r="CC41" s="10">
        <v>0</v>
      </c>
      <c r="CD41" s="10">
        <v>0</v>
      </c>
      <c r="CE41" s="10">
        <v>0</v>
      </c>
      <c r="CF41" s="10">
        <v>0</v>
      </c>
      <c r="CG41" s="10">
        <v>0</v>
      </c>
      <c r="CH41" s="10">
        <v>0</v>
      </c>
      <c r="CI41" s="10">
        <v>0</v>
      </c>
      <c r="CJ41" s="10">
        <v>0</v>
      </c>
      <c r="CK41" s="10">
        <v>0</v>
      </c>
      <c r="CL41" s="10">
        <v>0</v>
      </c>
      <c r="CM41" s="10">
        <v>0</v>
      </c>
      <c r="CN41" s="10">
        <v>0</v>
      </c>
      <c r="CO41" s="10">
        <v>0</v>
      </c>
      <c r="CP41" s="10">
        <v>0</v>
      </c>
      <c r="CQ41" s="10">
        <v>0</v>
      </c>
      <c r="CR41" s="10">
        <v>0</v>
      </c>
      <c r="CS41" s="10">
        <v>0</v>
      </c>
      <c r="CT41" s="10">
        <v>0</v>
      </c>
      <c r="CU41" s="10">
        <v>0</v>
      </c>
      <c r="CV41" s="10">
        <v>0</v>
      </c>
      <c r="CW41" s="10">
        <v>0</v>
      </c>
      <c r="CX41" s="10">
        <v>0</v>
      </c>
      <c r="CY41" s="10">
        <v>0</v>
      </c>
    </row>
    <row r="42" spans="1:103" s="10" customFormat="1" x14ac:dyDescent="0.2">
      <c r="A42" s="192" t="s">
        <v>635</v>
      </c>
      <c r="B42" s="10" t="s">
        <v>15</v>
      </c>
      <c r="C42" s="10">
        <v>40</v>
      </c>
      <c r="D42" s="10">
        <v>0</v>
      </c>
      <c r="E42" s="10">
        <v>10</v>
      </c>
      <c r="F42" s="10">
        <v>29</v>
      </c>
      <c r="G42" s="10">
        <v>50</v>
      </c>
      <c r="H42" s="10">
        <v>72</v>
      </c>
      <c r="I42" s="10">
        <v>97</v>
      </c>
      <c r="J42" s="10">
        <v>124</v>
      </c>
      <c r="K42" s="10">
        <v>147</v>
      </c>
      <c r="L42" s="10">
        <v>171</v>
      </c>
      <c r="M42" s="10">
        <v>196</v>
      </c>
      <c r="N42" s="10">
        <v>221</v>
      </c>
      <c r="O42" s="10">
        <v>247</v>
      </c>
      <c r="P42" s="10">
        <v>274</v>
      </c>
      <c r="Q42" s="10">
        <v>302</v>
      </c>
      <c r="R42" s="10">
        <v>331</v>
      </c>
      <c r="S42" s="10">
        <v>360</v>
      </c>
      <c r="T42" s="10">
        <v>391</v>
      </c>
      <c r="U42" s="10">
        <v>422</v>
      </c>
      <c r="V42" s="10">
        <v>455</v>
      </c>
      <c r="W42" s="10">
        <v>488</v>
      </c>
      <c r="X42" s="10">
        <v>502</v>
      </c>
      <c r="Y42" s="10">
        <v>516</v>
      </c>
      <c r="Z42" s="10">
        <v>531</v>
      </c>
      <c r="AA42" s="10">
        <v>546</v>
      </c>
      <c r="AB42" s="10">
        <v>561</v>
      </c>
      <c r="AC42" s="10">
        <v>576</v>
      </c>
      <c r="AD42" s="10">
        <v>591</v>
      </c>
      <c r="AE42" s="10">
        <v>607</v>
      </c>
      <c r="AF42" s="10">
        <v>622</v>
      </c>
      <c r="AG42" s="10">
        <v>637</v>
      </c>
      <c r="AH42" s="10">
        <v>652</v>
      </c>
      <c r="AI42" s="10">
        <v>667</v>
      </c>
      <c r="AJ42" s="10">
        <v>681</v>
      </c>
      <c r="AK42" s="10">
        <v>696</v>
      </c>
      <c r="AL42" s="10">
        <v>710</v>
      </c>
      <c r="AM42" s="10">
        <v>723</v>
      </c>
      <c r="AN42" s="10">
        <v>736</v>
      </c>
      <c r="AO42" s="10">
        <v>749</v>
      </c>
      <c r="AP42" s="10">
        <v>761</v>
      </c>
      <c r="AQ42" s="10">
        <v>773</v>
      </c>
      <c r="AR42" s="10">
        <v>785</v>
      </c>
      <c r="AS42" s="10">
        <v>796</v>
      </c>
      <c r="AT42" s="10">
        <v>807</v>
      </c>
      <c r="AU42" s="10">
        <v>817</v>
      </c>
      <c r="AV42" s="10">
        <v>828</v>
      </c>
      <c r="AW42" s="10">
        <v>838</v>
      </c>
      <c r="AX42" s="10">
        <v>848</v>
      </c>
      <c r="AY42" s="10">
        <v>857</v>
      </c>
      <c r="AZ42" s="10">
        <v>867</v>
      </c>
      <c r="BA42" s="10">
        <v>876</v>
      </c>
      <c r="BB42" s="10">
        <v>885</v>
      </c>
      <c r="BC42" s="10">
        <v>893</v>
      </c>
      <c r="BD42" s="10">
        <v>902</v>
      </c>
      <c r="BE42" s="10">
        <v>911</v>
      </c>
      <c r="BF42" s="10">
        <v>920</v>
      </c>
      <c r="BG42" s="10">
        <v>931</v>
      </c>
      <c r="BH42" s="10">
        <v>946</v>
      </c>
      <c r="BI42" s="10">
        <v>966</v>
      </c>
      <c r="BJ42" s="10">
        <v>1000</v>
      </c>
      <c r="BK42" s="10">
        <v>0</v>
      </c>
      <c r="BL42" s="10">
        <v>0</v>
      </c>
      <c r="BM42" s="10">
        <v>0</v>
      </c>
      <c r="BN42" s="10">
        <v>0</v>
      </c>
      <c r="BO42" s="10">
        <v>0</v>
      </c>
      <c r="BP42" s="10">
        <v>0</v>
      </c>
      <c r="BQ42" s="10">
        <v>0</v>
      </c>
      <c r="BR42" s="10">
        <v>0</v>
      </c>
      <c r="BS42" s="10">
        <v>0</v>
      </c>
      <c r="BT42" s="10">
        <v>0</v>
      </c>
      <c r="BU42" s="10">
        <v>0</v>
      </c>
      <c r="BV42" s="10">
        <v>0</v>
      </c>
      <c r="BW42" s="10">
        <v>0</v>
      </c>
      <c r="BX42" s="10">
        <v>0</v>
      </c>
      <c r="BY42" s="10">
        <v>0</v>
      </c>
      <c r="BZ42" s="10">
        <v>0</v>
      </c>
      <c r="CA42" s="10">
        <v>0</v>
      </c>
      <c r="CB42" s="10">
        <v>0</v>
      </c>
      <c r="CC42" s="10">
        <v>0</v>
      </c>
      <c r="CD42" s="10">
        <v>0</v>
      </c>
      <c r="CE42" s="10">
        <v>0</v>
      </c>
      <c r="CF42" s="10">
        <v>0</v>
      </c>
      <c r="CG42" s="10">
        <v>0</v>
      </c>
      <c r="CH42" s="10">
        <v>0</v>
      </c>
      <c r="CI42" s="10">
        <v>0</v>
      </c>
      <c r="CJ42" s="10">
        <v>0</v>
      </c>
      <c r="CK42" s="10">
        <v>0</v>
      </c>
      <c r="CL42" s="10">
        <v>0</v>
      </c>
      <c r="CM42" s="10">
        <v>0</v>
      </c>
      <c r="CN42" s="10">
        <v>0</v>
      </c>
      <c r="CO42" s="10">
        <v>0</v>
      </c>
      <c r="CP42" s="10">
        <v>0</v>
      </c>
      <c r="CQ42" s="10">
        <v>0</v>
      </c>
      <c r="CR42" s="10">
        <v>0</v>
      </c>
      <c r="CS42" s="10">
        <v>0</v>
      </c>
      <c r="CT42" s="10">
        <v>0</v>
      </c>
      <c r="CU42" s="10">
        <v>0</v>
      </c>
      <c r="CV42" s="10">
        <v>0</v>
      </c>
      <c r="CW42" s="10">
        <v>0</v>
      </c>
      <c r="CX42" s="10">
        <v>0</v>
      </c>
      <c r="CY42" s="10">
        <v>0</v>
      </c>
    </row>
    <row r="43" spans="1:103" s="10" customFormat="1" x14ac:dyDescent="0.2">
      <c r="A43" s="192" t="s">
        <v>635</v>
      </c>
      <c r="B43" s="10" t="s">
        <v>15</v>
      </c>
      <c r="C43" s="10">
        <v>41</v>
      </c>
      <c r="D43" s="10">
        <v>0</v>
      </c>
      <c r="E43" s="10">
        <v>10</v>
      </c>
      <c r="F43" s="10">
        <v>31</v>
      </c>
      <c r="G43" s="10">
        <v>54</v>
      </c>
      <c r="H43" s="10">
        <v>78</v>
      </c>
      <c r="I43" s="10">
        <v>104</v>
      </c>
      <c r="J43" s="10">
        <v>133</v>
      </c>
      <c r="K43" s="10">
        <v>158</v>
      </c>
      <c r="L43" s="10">
        <v>184</v>
      </c>
      <c r="M43" s="10">
        <v>210</v>
      </c>
      <c r="N43" s="10">
        <v>237</v>
      </c>
      <c r="O43" s="10">
        <v>265</v>
      </c>
      <c r="P43" s="10">
        <v>294</v>
      </c>
      <c r="Q43" s="10">
        <v>324</v>
      </c>
      <c r="R43" s="10">
        <v>355</v>
      </c>
      <c r="S43" s="10">
        <v>387</v>
      </c>
      <c r="T43" s="10">
        <v>419</v>
      </c>
      <c r="U43" s="10">
        <v>453</v>
      </c>
      <c r="V43" s="10">
        <v>488</v>
      </c>
      <c r="W43" s="10">
        <v>502</v>
      </c>
      <c r="X43" s="10">
        <v>516</v>
      </c>
      <c r="Y43" s="10">
        <v>531</v>
      </c>
      <c r="Z43" s="10">
        <v>546</v>
      </c>
      <c r="AA43" s="10">
        <v>561</v>
      </c>
      <c r="AB43" s="10">
        <v>576</v>
      </c>
      <c r="AC43" s="10">
        <v>591</v>
      </c>
      <c r="AD43" s="10">
        <v>607</v>
      </c>
      <c r="AE43" s="10">
        <v>622</v>
      </c>
      <c r="AF43" s="10">
        <v>637</v>
      </c>
      <c r="AG43" s="10">
        <v>652</v>
      </c>
      <c r="AH43" s="10">
        <v>667</v>
      </c>
      <c r="AI43" s="10">
        <v>681</v>
      </c>
      <c r="AJ43" s="10">
        <v>696</v>
      </c>
      <c r="AK43" s="10">
        <v>710</v>
      </c>
      <c r="AL43" s="10">
        <v>723</v>
      </c>
      <c r="AM43" s="10">
        <v>736</v>
      </c>
      <c r="AN43" s="10">
        <v>749</v>
      </c>
      <c r="AO43" s="10">
        <v>761</v>
      </c>
      <c r="AP43" s="10">
        <v>773</v>
      </c>
      <c r="AQ43" s="10">
        <v>785</v>
      </c>
      <c r="AR43" s="10">
        <v>796</v>
      </c>
      <c r="AS43" s="10">
        <v>807</v>
      </c>
      <c r="AT43" s="10">
        <v>817</v>
      </c>
      <c r="AU43" s="10">
        <v>828</v>
      </c>
      <c r="AV43" s="10">
        <v>838</v>
      </c>
      <c r="AW43" s="10">
        <v>848</v>
      </c>
      <c r="AX43" s="10">
        <v>857</v>
      </c>
      <c r="AY43" s="10">
        <v>867</v>
      </c>
      <c r="AZ43" s="10">
        <v>876</v>
      </c>
      <c r="BA43" s="10">
        <v>885</v>
      </c>
      <c r="BB43" s="10">
        <v>893</v>
      </c>
      <c r="BC43" s="10">
        <v>902</v>
      </c>
      <c r="BD43" s="10">
        <v>911</v>
      </c>
      <c r="BE43" s="10">
        <v>920</v>
      </c>
      <c r="BF43" s="10">
        <v>931</v>
      </c>
      <c r="BG43" s="10">
        <v>946</v>
      </c>
      <c r="BH43" s="10">
        <v>966</v>
      </c>
      <c r="BI43" s="10">
        <v>1000</v>
      </c>
      <c r="BJ43" s="10">
        <v>0</v>
      </c>
      <c r="BK43" s="10">
        <v>0</v>
      </c>
      <c r="BL43" s="10">
        <v>0</v>
      </c>
      <c r="BM43" s="10">
        <v>0</v>
      </c>
      <c r="BN43" s="10">
        <v>0</v>
      </c>
      <c r="BO43" s="10">
        <v>0</v>
      </c>
      <c r="BP43" s="10">
        <v>0</v>
      </c>
      <c r="BQ43" s="10">
        <v>0</v>
      </c>
      <c r="BR43" s="10">
        <v>0</v>
      </c>
      <c r="BS43" s="10">
        <v>0</v>
      </c>
      <c r="BT43" s="10">
        <v>0</v>
      </c>
      <c r="BU43" s="10">
        <v>0</v>
      </c>
      <c r="BV43" s="10">
        <v>0</v>
      </c>
      <c r="BW43" s="10">
        <v>0</v>
      </c>
      <c r="BX43" s="10">
        <v>0</v>
      </c>
      <c r="BY43" s="10">
        <v>0</v>
      </c>
      <c r="BZ43" s="10">
        <v>0</v>
      </c>
      <c r="CA43" s="10">
        <v>0</v>
      </c>
      <c r="CB43" s="10">
        <v>0</v>
      </c>
      <c r="CC43" s="10">
        <v>0</v>
      </c>
      <c r="CD43" s="10">
        <v>0</v>
      </c>
      <c r="CE43" s="10">
        <v>0</v>
      </c>
      <c r="CF43" s="10">
        <v>0</v>
      </c>
      <c r="CG43" s="10">
        <v>0</v>
      </c>
      <c r="CH43" s="10">
        <v>0</v>
      </c>
      <c r="CI43" s="10">
        <v>0</v>
      </c>
      <c r="CJ43" s="10">
        <v>0</v>
      </c>
      <c r="CK43" s="10">
        <v>0</v>
      </c>
      <c r="CL43" s="10">
        <v>0</v>
      </c>
      <c r="CM43" s="10">
        <v>0</v>
      </c>
      <c r="CN43" s="10">
        <v>0</v>
      </c>
      <c r="CO43" s="10">
        <v>0</v>
      </c>
      <c r="CP43" s="10">
        <v>0</v>
      </c>
      <c r="CQ43" s="10">
        <v>0</v>
      </c>
      <c r="CR43" s="10">
        <v>0</v>
      </c>
      <c r="CS43" s="10">
        <v>0</v>
      </c>
      <c r="CT43" s="10">
        <v>0</v>
      </c>
      <c r="CU43" s="10">
        <v>0</v>
      </c>
      <c r="CV43" s="10">
        <v>0</v>
      </c>
      <c r="CW43" s="10">
        <v>0</v>
      </c>
      <c r="CX43" s="10">
        <v>0</v>
      </c>
      <c r="CY43" s="10">
        <v>0</v>
      </c>
    </row>
    <row r="44" spans="1:103" s="10" customFormat="1" x14ac:dyDescent="0.2">
      <c r="A44" s="192" t="s">
        <v>635</v>
      </c>
      <c r="B44" s="10" t="s">
        <v>15</v>
      </c>
      <c r="C44" s="10">
        <v>42</v>
      </c>
      <c r="D44" s="10">
        <v>0</v>
      </c>
      <c r="E44" s="10">
        <v>11</v>
      </c>
      <c r="F44" s="10">
        <v>34</v>
      </c>
      <c r="G44" s="10">
        <v>58</v>
      </c>
      <c r="H44" s="10">
        <v>83</v>
      </c>
      <c r="I44" s="10">
        <v>112</v>
      </c>
      <c r="J44" s="10">
        <v>144</v>
      </c>
      <c r="K44" s="10">
        <v>170</v>
      </c>
      <c r="L44" s="10">
        <v>198</v>
      </c>
      <c r="M44" s="10">
        <v>226</v>
      </c>
      <c r="N44" s="10">
        <v>255</v>
      </c>
      <c r="O44" s="10">
        <v>286</v>
      </c>
      <c r="P44" s="10">
        <v>317</v>
      </c>
      <c r="Q44" s="10">
        <v>349</v>
      </c>
      <c r="R44" s="10">
        <v>382</v>
      </c>
      <c r="S44" s="10">
        <v>416</v>
      </c>
      <c r="T44" s="10">
        <v>451</v>
      </c>
      <c r="U44" s="10">
        <v>488</v>
      </c>
      <c r="V44" s="10">
        <v>502</v>
      </c>
      <c r="W44" s="10">
        <v>516</v>
      </c>
      <c r="X44" s="10">
        <v>531</v>
      </c>
      <c r="Y44" s="10">
        <v>546</v>
      </c>
      <c r="Z44" s="10">
        <v>561</v>
      </c>
      <c r="AA44" s="10">
        <v>576</v>
      </c>
      <c r="AB44" s="10">
        <v>591</v>
      </c>
      <c r="AC44" s="10">
        <v>607</v>
      </c>
      <c r="AD44" s="10">
        <v>622</v>
      </c>
      <c r="AE44" s="10">
        <v>637</v>
      </c>
      <c r="AF44" s="10">
        <v>652</v>
      </c>
      <c r="AG44" s="10">
        <v>667</v>
      </c>
      <c r="AH44" s="10">
        <v>681</v>
      </c>
      <c r="AI44" s="10">
        <v>696</v>
      </c>
      <c r="AJ44" s="10">
        <v>710</v>
      </c>
      <c r="AK44" s="10">
        <v>723</v>
      </c>
      <c r="AL44" s="10">
        <v>736</v>
      </c>
      <c r="AM44" s="10">
        <v>749</v>
      </c>
      <c r="AN44" s="10">
        <v>761</v>
      </c>
      <c r="AO44" s="10">
        <v>773</v>
      </c>
      <c r="AP44" s="10">
        <v>785</v>
      </c>
      <c r="AQ44" s="10">
        <v>796</v>
      </c>
      <c r="AR44" s="10">
        <v>807</v>
      </c>
      <c r="AS44" s="10">
        <v>817</v>
      </c>
      <c r="AT44" s="10">
        <v>828</v>
      </c>
      <c r="AU44" s="10">
        <v>838</v>
      </c>
      <c r="AV44" s="10">
        <v>848</v>
      </c>
      <c r="AW44" s="10">
        <v>857</v>
      </c>
      <c r="AX44" s="10">
        <v>867</v>
      </c>
      <c r="AY44" s="10">
        <v>876</v>
      </c>
      <c r="AZ44" s="10">
        <v>885</v>
      </c>
      <c r="BA44" s="10">
        <v>893</v>
      </c>
      <c r="BB44" s="10">
        <v>902</v>
      </c>
      <c r="BC44" s="10">
        <v>911</v>
      </c>
      <c r="BD44" s="10">
        <v>920</v>
      </c>
      <c r="BE44" s="10">
        <v>931</v>
      </c>
      <c r="BF44" s="10">
        <v>946</v>
      </c>
      <c r="BG44" s="10">
        <v>966</v>
      </c>
      <c r="BH44" s="10">
        <v>1000</v>
      </c>
      <c r="BI44" s="10">
        <v>0</v>
      </c>
      <c r="BJ44" s="10">
        <v>0</v>
      </c>
      <c r="BK44" s="10">
        <v>0</v>
      </c>
      <c r="BL44" s="10">
        <v>0</v>
      </c>
      <c r="BM44" s="10">
        <v>0</v>
      </c>
      <c r="BN44" s="10">
        <v>0</v>
      </c>
      <c r="BO44" s="10">
        <v>0</v>
      </c>
      <c r="BP44" s="10">
        <v>0</v>
      </c>
      <c r="BQ44" s="10">
        <v>0</v>
      </c>
      <c r="BR44" s="10">
        <v>0</v>
      </c>
      <c r="BS44" s="10">
        <v>0</v>
      </c>
      <c r="BT44" s="10">
        <v>0</v>
      </c>
      <c r="BU44" s="10">
        <v>0</v>
      </c>
      <c r="BV44" s="10">
        <v>0</v>
      </c>
      <c r="BW44" s="10">
        <v>0</v>
      </c>
      <c r="BX44" s="10">
        <v>0</v>
      </c>
      <c r="BY44" s="10">
        <v>0</v>
      </c>
      <c r="BZ44" s="10">
        <v>0</v>
      </c>
      <c r="CA44" s="10">
        <v>0</v>
      </c>
      <c r="CB44" s="10">
        <v>0</v>
      </c>
      <c r="CC44" s="10">
        <v>0</v>
      </c>
      <c r="CD44" s="10">
        <v>0</v>
      </c>
      <c r="CE44" s="10">
        <v>0</v>
      </c>
      <c r="CF44" s="10">
        <v>0</v>
      </c>
      <c r="CG44" s="10">
        <v>0</v>
      </c>
      <c r="CH44" s="10">
        <v>0</v>
      </c>
      <c r="CI44" s="10">
        <v>0</v>
      </c>
      <c r="CJ44" s="10">
        <v>0</v>
      </c>
      <c r="CK44" s="10">
        <v>0</v>
      </c>
      <c r="CL44" s="10">
        <v>0</v>
      </c>
      <c r="CM44" s="10">
        <v>0</v>
      </c>
      <c r="CN44" s="10">
        <v>0</v>
      </c>
      <c r="CO44" s="10">
        <v>0</v>
      </c>
      <c r="CP44" s="10">
        <v>0</v>
      </c>
      <c r="CQ44" s="10">
        <v>0</v>
      </c>
      <c r="CR44" s="10">
        <v>0</v>
      </c>
      <c r="CS44" s="10">
        <v>0</v>
      </c>
      <c r="CT44" s="10">
        <v>0</v>
      </c>
      <c r="CU44" s="10">
        <v>0</v>
      </c>
      <c r="CV44" s="10">
        <v>0</v>
      </c>
      <c r="CW44" s="10">
        <v>0</v>
      </c>
      <c r="CX44" s="10">
        <v>0</v>
      </c>
      <c r="CY44" s="10">
        <v>0</v>
      </c>
    </row>
    <row r="45" spans="1:103" s="10" customFormat="1" x14ac:dyDescent="0.2">
      <c r="A45" s="192" t="s">
        <v>635</v>
      </c>
      <c r="B45" s="10" t="s">
        <v>15</v>
      </c>
      <c r="C45" s="10">
        <v>43</v>
      </c>
      <c r="D45" s="10">
        <v>0</v>
      </c>
      <c r="E45" s="10">
        <v>12</v>
      </c>
      <c r="F45" s="10">
        <v>36</v>
      </c>
      <c r="G45" s="10">
        <v>63</v>
      </c>
      <c r="H45" s="10">
        <v>90</v>
      </c>
      <c r="I45" s="10">
        <v>121</v>
      </c>
      <c r="J45" s="10">
        <v>155</v>
      </c>
      <c r="K45" s="10">
        <v>184</v>
      </c>
      <c r="L45" s="10">
        <v>214</v>
      </c>
      <c r="M45" s="10">
        <v>244</v>
      </c>
      <c r="N45" s="10">
        <v>276</v>
      </c>
      <c r="O45" s="10">
        <v>308</v>
      </c>
      <c r="P45" s="10">
        <v>342</v>
      </c>
      <c r="Q45" s="10">
        <v>377</v>
      </c>
      <c r="R45" s="10">
        <v>413</v>
      </c>
      <c r="S45" s="10">
        <v>450</v>
      </c>
      <c r="T45" s="10">
        <v>488</v>
      </c>
      <c r="U45" s="10">
        <v>502</v>
      </c>
      <c r="V45" s="10">
        <v>516</v>
      </c>
      <c r="W45" s="10">
        <v>531</v>
      </c>
      <c r="X45" s="10">
        <v>546</v>
      </c>
      <c r="Y45" s="10">
        <v>561</v>
      </c>
      <c r="Z45" s="10">
        <v>576</v>
      </c>
      <c r="AA45" s="10">
        <v>591</v>
      </c>
      <c r="AB45" s="10">
        <v>607</v>
      </c>
      <c r="AC45" s="10">
        <v>622</v>
      </c>
      <c r="AD45" s="10">
        <v>637</v>
      </c>
      <c r="AE45" s="10">
        <v>652</v>
      </c>
      <c r="AF45" s="10">
        <v>667</v>
      </c>
      <c r="AG45" s="10">
        <v>681</v>
      </c>
      <c r="AH45" s="10">
        <v>696</v>
      </c>
      <c r="AI45" s="10">
        <v>710</v>
      </c>
      <c r="AJ45" s="10">
        <v>723</v>
      </c>
      <c r="AK45" s="10">
        <v>736</v>
      </c>
      <c r="AL45" s="10">
        <v>749</v>
      </c>
      <c r="AM45" s="10">
        <v>761</v>
      </c>
      <c r="AN45" s="10">
        <v>773</v>
      </c>
      <c r="AO45" s="10">
        <v>785</v>
      </c>
      <c r="AP45" s="10">
        <v>796</v>
      </c>
      <c r="AQ45" s="10">
        <v>807</v>
      </c>
      <c r="AR45" s="10">
        <v>817</v>
      </c>
      <c r="AS45" s="10">
        <v>828</v>
      </c>
      <c r="AT45" s="10">
        <v>838</v>
      </c>
      <c r="AU45" s="10">
        <v>848</v>
      </c>
      <c r="AV45" s="10">
        <v>857</v>
      </c>
      <c r="AW45" s="10">
        <v>867</v>
      </c>
      <c r="AX45" s="10">
        <v>876</v>
      </c>
      <c r="AY45" s="10">
        <v>885</v>
      </c>
      <c r="AZ45" s="10">
        <v>893</v>
      </c>
      <c r="BA45" s="10">
        <v>902</v>
      </c>
      <c r="BB45" s="10">
        <v>911</v>
      </c>
      <c r="BC45" s="10">
        <v>920</v>
      </c>
      <c r="BD45" s="10">
        <v>931</v>
      </c>
      <c r="BE45" s="10">
        <v>946</v>
      </c>
      <c r="BF45" s="10">
        <v>966</v>
      </c>
      <c r="BG45" s="10">
        <v>1000</v>
      </c>
      <c r="BH45" s="10">
        <v>0</v>
      </c>
      <c r="BI45" s="10">
        <v>0</v>
      </c>
      <c r="BJ45" s="10">
        <v>0</v>
      </c>
      <c r="BK45" s="10">
        <v>0</v>
      </c>
      <c r="BL45" s="10">
        <v>0</v>
      </c>
      <c r="BM45" s="10">
        <v>0</v>
      </c>
      <c r="BN45" s="10">
        <v>0</v>
      </c>
      <c r="BO45" s="10">
        <v>0</v>
      </c>
      <c r="BP45" s="10">
        <v>0</v>
      </c>
      <c r="BQ45" s="10">
        <v>0</v>
      </c>
      <c r="BR45" s="10">
        <v>0</v>
      </c>
      <c r="BS45" s="10">
        <v>0</v>
      </c>
      <c r="BT45" s="10">
        <v>0</v>
      </c>
      <c r="BU45" s="10">
        <v>0</v>
      </c>
      <c r="BV45" s="10">
        <v>0</v>
      </c>
      <c r="BW45" s="10">
        <v>0</v>
      </c>
      <c r="BX45" s="10">
        <v>0</v>
      </c>
      <c r="BY45" s="10">
        <v>0</v>
      </c>
      <c r="BZ45" s="10">
        <v>0</v>
      </c>
      <c r="CA45" s="10">
        <v>0</v>
      </c>
      <c r="CB45" s="10">
        <v>0</v>
      </c>
      <c r="CC45" s="10">
        <v>0</v>
      </c>
      <c r="CD45" s="10">
        <v>0</v>
      </c>
      <c r="CE45" s="10">
        <v>0</v>
      </c>
      <c r="CF45" s="10">
        <v>0</v>
      </c>
      <c r="CG45" s="10">
        <v>0</v>
      </c>
      <c r="CH45" s="10">
        <v>0</v>
      </c>
      <c r="CI45" s="10">
        <v>0</v>
      </c>
      <c r="CJ45" s="10">
        <v>0</v>
      </c>
      <c r="CK45" s="10">
        <v>0</v>
      </c>
      <c r="CL45" s="10">
        <v>0</v>
      </c>
      <c r="CM45" s="10">
        <v>0</v>
      </c>
      <c r="CN45" s="10">
        <v>0</v>
      </c>
      <c r="CO45" s="10">
        <v>0</v>
      </c>
      <c r="CP45" s="10">
        <v>0</v>
      </c>
      <c r="CQ45" s="10">
        <v>0</v>
      </c>
      <c r="CR45" s="10">
        <v>0</v>
      </c>
      <c r="CS45" s="10">
        <v>0</v>
      </c>
      <c r="CT45" s="10">
        <v>0</v>
      </c>
      <c r="CU45" s="10">
        <v>0</v>
      </c>
      <c r="CV45" s="10">
        <v>0</v>
      </c>
      <c r="CW45" s="10">
        <v>0</v>
      </c>
      <c r="CX45" s="10">
        <v>0</v>
      </c>
      <c r="CY45" s="10">
        <v>0</v>
      </c>
    </row>
    <row r="46" spans="1:103" s="10" customFormat="1" x14ac:dyDescent="0.2">
      <c r="A46" s="192" t="s">
        <v>635</v>
      </c>
      <c r="B46" s="10" t="s">
        <v>15</v>
      </c>
      <c r="C46" s="10">
        <v>44</v>
      </c>
      <c r="D46" s="10">
        <v>0</v>
      </c>
      <c r="E46" s="10">
        <v>13</v>
      </c>
      <c r="F46" s="10">
        <v>39</v>
      </c>
      <c r="G46" s="10">
        <v>68</v>
      </c>
      <c r="H46" s="10">
        <v>98</v>
      </c>
      <c r="I46" s="10">
        <v>131</v>
      </c>
      <c r="J46" s="10">
        <v>168</v>
      </c>
      <c r="K46" s="10">
        <v>199</v>
      </c>
      <c r="L46" s="10">
        <v>231</v>
      </c>
      <c r="M46" s="10">
        <v>265</v>
      </c>
      <c r="N46" s="10">
        <v>299</v>
      </c>
      <c r="O46" s="10">
        <v>334</v>
      </c>
      <c r="P46" s="10">
        <v>371</v>
      </c>
      <c r="Q46" s="10">
        <v>409</v>
      </c>
      <c r="R46" s="10">
        <v>448</v>
      </c>
      <c r="S46" s="10">
        <v>488</v>
      </c>
      <c r="T46" s="10">
        <v>502</v>
      </c>
      <c r="U46" s="10">
        <v>516</v>
      </c>
      <c r="V46" s="10">
        <v>531</v>
      </c>
      <c r="W46" s="10">
        <v>546</v>
      </c>
      <c r="X46" s="10">
        <v>561</v>
      </c>
      <c r="Y46" s="10">
        <v>576</v>
      </c>
      <c r="Z46" s="10">
        <v>591</v>
      </c>
      <c r="AA46" s="10">
        <v>607</v>
      </c>
      <c r="AB46" s="10">
        <v>622</v>
      </c>
      <c r="AC46" s="10">
        <v>637</v>
      </c>
      <c r="AD46" s="10">
        <v>652</v>
      </c>
      <c r="AE46" s="10">
        <v>667</v>
      </c>
      <c r="AF46" s="10">
        <v>681</v>
      </c>
      <c r="AG46" s="10">
        <v>696</v>
      </c>
      <c r="AH46" s="10">
        <v>710</v>
      </c>
      <c r="AI46" s="10">
        <v>723</v>
      </c>
      <c r="AJ46" s="10">
        <v>736</v>
      </c>
      <c r="AK46" s="10">
        <v>749</v>
      </c>
      <c r="AL46" s="10">
        <v>761</v>
      </c>
      <c r="AM46" s="10">
        <v>773</v>
      </c>
      <c r="AN46" s="10">
        <v>785</v>
      </c>
      <c r="AO46" s="10">
        <v>796</v>
      </c>
      <c r="AP46" s="10">
        <v>807</v>
      </c>
      <c r="AQ46" s="10">
        <v>817</v>
      </c>
      <c r="AR46" s="10">
        <v>828</v>
      </c>
      <c r="AS46" s="10">
        <v>838</v>
      </c>
      <c r="AT46" s="10">
        <v>848</v>
      </c>
      <c r="AU46" s="10">
        <v>857</v>
      </c>
      <c r="AV46" s="10">
        <v>867</v>
      </c>
      <c r="AW46" s="10">
        <v>876</v>
      </c>
      <c r="AX46" s="10">
        <v>885</v>
      </c>
      <c r="AY46" s="10">
        <v>893</v>
      </c>
      <c r="AZ46" s="10">
        <v>902</v>
      </c>
      <c r="BA46" s="10">
        <v>911</v>
      </c>
      <c r="BB46" s="10">
        <v>920</v>
      </c>
      <c r="BC46" s="10">
        <v>931</v>
      </c>
      <c r="BD46" s="10">
        <v>946</v>
      </c>
      <c r="BE46" s="10">
        <v>966</v>
      </c>
      <c r="BF46" s="10">
        <v>1000</v>
      </c>
      <c r="BG46" s="10">
        <v>0</v>
      </c>
      <c r="BH46" s="10">
        <v>0</v>
      </c>
      <c r="BI46" s="10">
        <v>0</v>
      </c>
      <c r="BJ46" s="10">
        <v>0</v>
      </c>
      <c r="BK46" s="10">
        <v>0</v>
      </c>
      <c r="BL46" s="10">
        <v>0</v>
      </c>
      <c r="BM46" s="10">
        <v>0</v>
      </c>
      <c r="BN46" s="10">
        <v>0</v>
      </c>
      <c r="BO46" s="10">
        <v>0</v>
      </c>
      <c r="BP46" s="10">
        <v>0</v>
      </c>
      <c r="BQ46" s="10">
        <v>0</v>
      </c>
      <c r="BR46" s="10">
        <v>0</v>
      </c>
      <c r="BS46" s="10">
        <v>0</v>
      </c>
      <c r="BT46" s="10">
        <v>0</v>
      </c>
      <c r="BU46" s="10">
        <v>0</v>
      </c>
      <c r="BV46" s="10">
        <v>0</v>
      </c>
      <c r="BW46" s="10">
        <v>0</v>
      </c>
      <c r="BX46" s="10">
        <v>0</v>
      </c>
      <c r="BY46" s="10">
        <v>0</v>
      </c>
      <c r="BZ46" s="10">
        <v>0</v>
      </c>
      <c r="CA46" s="10">
        <v>0</v>
      </c>
      <c r="CB46" s="10">
        <v>0</v>
      </c>
      <c r="CC46" s="10">
        <v>0</v>
      </c>
      <c r="CD46" s="10">
        <v>0</v>
      </c>
      <c r="CE46" s="10">
        <v>0</v>
      </c>
      <c r="CF46" s="10">
        <v>0</v>
      </c>
      <c r="CG46" s="10">
        <v>0</v>
      </c>
      <c r="CH46" s="10">
        <v>0</v>
      </c>
      <c r="CI46" s="10">
        <v>0</v>
      </c>
      <c r="CJ46" s="10">
        <v>0</v>
      </c>
      <c r="CK46" s="10">
        <v>0</v>
      </c>
      <c r="CL46" s="10">
        <v>0</v>
      </c>
      <c r="CM46" s="10">
        <v>0</v>
      </c>
      <c r="CN46" s="10">
        <v>0</v>
      </c>
      <c r="CO46" s="10">
        <v>0</v>
      </c>
      <c r="CP46" s="10">
        <v>0</v>
      </c>
      <c r="CQ46" s="10">
        <v>0</v>
      </c>
      <c r="CR46" s="10">
        <v>0</v>
      </c>
      <c r="CS46" s="10">
        <v>0</v>
      </c>
      <c r="CT46" s="10">
        <v>0</v>
      </c>
      <c r="CU46" s="10">
        <v>0</v>
      </c>
      <c r="CV46" s="10">
        <v>0</v>
      </c>
      <c r="CW46" s="10">
        <v>0</v>
      </c>
      <c r="CX46" s="10">
        <v>0</v>
      </c>
      <c r="CY46" s="10">
        <v>0</v>
      </c>
    </row>
    <row r="47" spans="1:103" s="10" customFormat="1" x14ac:dyDescent="0.2">
      <c r="A47" s="192" t="s">
        <v>635</v>
      </c>
      <c r="B47" s="10" t="s">
        <v>15</v>
      </c>
      <c r="C47" s="10">
        <v>45</v>
      </c>
      <c r="D47" s="10">
        <v>0</v>
      </c>
      <c r="E47" s="10">
        <v>14</v>
      </c>
      <c r="F47" s="10">
        <v>43</v>
      </c>
      <c r="G47" s="10">
        <v>74</v>
      </c>
      <c r="H47" s="10">
        <v>106</v>
      </c>
      <c r="I47" s="10">
        <v>142</v>
      </c>
      <c r="J47" s="10">
        <v>183</v>
      </c>
      <c r="K47" s="10">
        <v>217</v>
      </c>
      <c r="L47" s="10">
        <v>252</v>
      </c>
      <c r="M47" s="10">
        <v>288</v>
      </c>
      <c r="N47" s="10">
        <v>326</v>
      </c>
      <c r="O47" s="10">
        <v>364</v>
      </c>
      <c r="P47" s="10">
        <v>404</v>
      </c>
      <c r="Q47" s="10">
        <v>445</v>
      </c>
      <c r="R47" s="10">
        <v>488</v>
      </c>
      <c r="S47" s="10">
        <v>502</v>
      </c>
      <c r="T47" s="10">
        <v>516</v>
      </c>
      <c r="U47" s="10">
        <v>531</v>
      </c>
      <c r="V47" s="10">
        <v>546</v>
      </c>
      <c r="W47" s="10">
        <v>561</v>
      </c>
      <c r="X47" s="10">
        <v>576</v>
      </c>
      <c r="Y47" s="10">
        <v>591</v>
      </c>
      <c r="Z47" s="10">
        <v>607</v>
      </c>
      <c r="AA47" s="10">
        <v>622</v>
      </c>
      <c r="AB47" s="10">
        <v>637</v>
      </c>
      <c r="AC47" s="10">
        <v>652</v>
      </c>
      <c r="AD47" s="10">
        <v>667</v>
      </c>
      <c r="AE47" s="10">
        <v>681</v>
      </c>
      <c r="AF47" s="10">
        <v>696</v>
      </c>
      <c r="AG47" s="10">
        <v>710</v>
      </c>
      <c r="AH47" s="10">
        <v>723</v>
      </c>
      <c r="AI47" s="10">
        <v>736</v>
      </c>
      <c r="AJ47" s="10">
        <v>749</v>
      </c>
      <c r="AK47" s="10">
        <v>761</v>
      </c>
      <c r="AL47" s="10">
        <v>773</v>
      </c>
      <c r="AM47" s="10">
        <v>785</v>
      </c>
      <c r="AN47" s="10">
        <v>796</v>
      </c>
      <c r="AO47" s="10">
        <v>807</v>
      </c>
      <c r="AP47" s="10">
        <v>817</v>
      </c>
      <c r="AQ47" s="10">
        <v>828</v>
      </c>
      <c r="AR47" s="10">
        <v>838</v>
      </c>
      <c r="AS47" s="10">
        <v>848</v>
      </c>
      <c r="AT47" s="10">
        <v>857</v>
      </c>
      <c r="AU47" s="10">
        <v>867</v>
      </c>
      <c r="AV47" s="10">
        <v>876</v>
      </c>
      <c r="AW47" s="10">
        <v>885</v>
      </c>
      <c r="AX47" s="10">
        <v>893</v>
      </c>
      <c r="AY47" s="10">
        <v>902</v>
      </c>
      <c r="AZ47" s="10">
        <v>911</v>
      </c>
      <c r="BA47" s="10">
        <v>920</v>
      </c>
      <c r="BB47" s="10">
        <v>931</v>
      </c>
      <c r="BC47" s="10">
        <v>946</v>
      </c>
      <c r="BD47" s="10">
        <v>966</v>
      </c>
      <c r="BE47" s="10">
        <v>1000</v>
      </c>
      <c r="BF47" s="10">
        <v>0</v>
      </c>
      <c r="BG47" s="10">
        <v>0</v>
      </c>
      <c r="BH47" s="10">
        <v>0</v>
      </c>
      <c r="BI47" s="10">
        <v>0</v>
      </c>
      <c r="BJ47" s="10">
        <v>0</v>
      </c>
      <c r="BK47" s="10">
        <v>0</v>
      </c>
      <c r="BL47" s="10">
        <v>0</v>
      </c>
      <c r="BM47" s="10">
        <v>0</v>
      </c>
      <c r="BN47" s="10">
        <v>0</v>
      </c>
      <c r="BO47" s="10">
        <v>0</v>
      </c>
      <c r="BP47" s="10">
        <v>0</v>
      </c>
      <c r="BQ47" s="10">
        <v>0</v>
      </c>
      <c r="BR47" s="10">
        <v>0</v>
      </c>
      <c r="BS47" s="10">
        <v>0</v>
      </c>
      <c r="BT47" s="10">
        <v>0</v>
      </c>
      <c r="BU47" s="10">
        <v>0</v>
      </c>
      <c r="BV47" s="10">
        <v>0</v>
      </c>
      <c r="BW47" s="10">
        <v>0</v>
      </c>
      <c r="BX47" s="10">
        <v>0</v>
      </c>
      <c r="BY47" s="10">
        <v>0</v>
      </c>
      <c r="BZ47" s="10">
        <v>0</v>
      </c>
      <c r="CA47" s="10">
        <v>0</v>
      </c>
      <c r="CB47" s="10">
        <v>0</v>
      </c>
      <c r="CC47" s="10">
        <v>0</v>
      </c>
      <c r="CD47" s="10">
        <v>0</v>
      </c>
      <c r="CE47" s="10">
        <v>0</v>
      </c>
      <c r="CF47" s="10">
        <v>0</v>
      </c>
      <c r="CG47" s="10">
        <v>0</v>
      </c>
      <c r="CH47" s="10">
        <v>0</v>
      </c>
      <c r="CI47" s="10">
        <v>0</v>
      </c>
      <c r="CJ47" s="10">
        <v>0</v>
      </c>
      <c r="CK47" s="10">
        <v>0</v>
      </c>
      <c r="CL47" s="10">
        <v>0</v>
      </c>
      <c r="CM47" s="10">
        <v>0</v>
      </c>
      <c r="CN47" s="10">
        <v>0</v>
      </c>
      <c r="CO47" s="10">
        <v>0</v>
      </c>
      <c r="CP47" s="10">
        <v>0</v>
      </c>
      <c r="CQ47" s="10">
        <v>0</v>
      </c>
      <c r="CR47" s="10">
        <v>0</v>
      </c>
      <c r="CS47" s="10">
        <v>0</v>
      </c>
      <c r="CT47" s="10">
        <v>0</v>
      </c>
      <c r="CU47" s="10">
        <v>0</v>
      </c>
      <c r="CV47" s="10">
        <v>0</v>
      </c>
      <c r="CW47" s="10">
        <v>0</v>
      </c>
      <c r="CX47" s="10">
        <v>0</v>
      </c>
      <c r="CY47" s="10">
        <v>0</v>
      </c>
    </row>
    <row r="48" spans="1:103" s="10" customFormat="1" x14ac:dyDescent="0.2">
      <c r="A48" s="192" t="s">
        <v>635</v>
      </c>
      <c r="B48" s="10" t="s">
        <v>15</v>
      </c>
      <c r="C48" s="10">
        <v>46</v>
      </c>
      <c r="D48" s="10">
        <v>0</v>
      </c>
      <c r="E48" s="10">
        <v>15</v>
      </c>
      <c r="F48" s="10">
        <v>50</v>
      </c>
      <c r="G48" s="10">
        <v>86</v>
      </c>
      <c r="H48" s="10">
        <v>129</v>
      </c>
      <c r="I48" s="10">
        <v>164</v>
      </c>
      <c r="J48" s="10">
        <v>200</v>
      </c>
      <c r="K48" s="10">
        <v>237</v>
      </c>
      <c r="L48" s="10">
        <v>276</v>
      </c>
      <c r="M48" s="10">
        <v>316</v>
      </c>
      <c r="N48" s="10">
        <v>357</v>
      </c>
      <c r="O48" s="10">
        <v>399</v>
      </c>
      <c r="P48" s="10">
        <v>443</v>
      </c>
      <c r="Q48" s="10">
        <v>488</v>
      </c>
      <c r="R48" s="10">
        <v>502</v>
      </c>
      <c r="S48" s="10">
        <v>516</v>
      </c>
      <c r="T48" s="10">
        <v>531</v>
      </c>
      <c r="U48" s="10">
        <v>546</v>
      </c>
      <c r="V48" s="10">
        <v>561</v>
      </c>
      <c r="W48" s="10">
        <v>576</v>
      </c>
      <c r="X48" s="10">
        <v>591</v>
      </c>
      <c r="Y48" s="10">
        <v>607</v>
      </c>
      <c r="Z48" s="10">
        <v>622</v>
      </c>
      <c r="AA48" s="10">
        <v>637</v>
      </c>
      <c r="AB48" s="10">
        <v>652</v>
      </c>
      <c r="AC48" s="10">
        <v>667</v>
      </c>
      <c r="AD48" s="10">
        <v>681</v>
      </c>
      <c r="AE48" s="10">
        <v>696</v>
      </c>
      <c r="AF48" s="10">
        <v>710</v>
      </c>
      <c r="AG48" s="10">
        <v>723</v>
      </c>
      <c r="AH48" s="10">
        <v>736</v>
      </c>
      <c r="AI48" s="10">
        <v>749</v>
      </c>
      <c r="AJ48" s="10">
        <v>761</v>
      </c>
      <c r="AK48" s="10">
        <v>773</v>
      </c>
      <c r="AL48" s="10">
        <v>785</v>
      </c>
      <c r="AM48" s="10">
        <v>796</v>
      </c>
      <c r="AN48" s="10">
        <v>807</v>
      </c>
      <c r="AO48" s="10">
        <v>817</v>
      </c>
      <c r="AP48" s="10">
        <v>828</v>
      </c>
      <c r="AQ48" s="10">
        <v>838</v>
      </c>
      <c r="AR48" s="10">
        <v>848</v>
      </c>
      <c r="AS48" s="10">
        <v>857</v>
      </c>
      <c r="AT48" s="10">
        <v>867</v>
      </c>
      <c r="AU48" s="10">
        <v>876</v>
      </c>
      <c r="AV48" s="10">
        <v>885</v>
      </c>
      <c r="AW48" s="10">
        <v>893</v>
      </c>
      <c r="AX48" s="10">
        <v>902</v>
      </c>
      <c r="AY48" s="10">
        <v>911</v>
      </c>
      <c r="AZ48" s="10">
        <v>920</v>
      </c>
      <c r="BA48" s="10">
        <v>931</v>
      </c>
      <c r="BB48" s="10">
        <v>946</v>
      </c>
      <c r="BC48" s="10">
        <v>966</v>
      </c>
      <c r="BD48" s="10">
        <v>1000</v>
      </c>
      <c r="BE48" s="10">
        <v>0</v>
      </c>
      <c r="BF48" s="10">
        <v>0</v>
      </c>
      <c r="BG48" s="10">
        <v>0</v>
      </c>
      <c r="BH48" s="10">
        <v>0</v>
      </c>
      <c r="BI48" s="10">
        <v>0</v>
      </c>
      <c r="BJ48" s="10">
        <v>0</v>
      </c>
      <c r="BK48" s="10">
        <v>0</v>
      </c>
      <c r="BL48" s="10">
        <v>0</v>
      </c>
      <c r="BM48" s="10">
        <v>0</v>
      </c>
      <c r="BN48" s="10">
        <v>0</v>
      </c>
      <c r="BO48" s="10">
        <v>0</v>
      </c>
      <c r="BP48" s="10">
        <v>0</v>
      </c>
      <c r="BQ48" s="10">
        <v>0</v>
      </c>
      <c r="BR48" s="10">
        <v>0</v>
      </c>
      <c r="BS48" s="10">
        <v>0</v>
      </c>
      <c r="BT48" s="10">
        <v>0</v>
      </c>
      <c r="BU48" s="10">
        <v>0</v>
      </c>
      <c r="BV48" s="10">
        <v>0</v>
      </c>
      <c r="BW48" s="10">
        <v>0</v>
      </c>
      <c r="BX48" s="10">
        <v>0</v>
      </c>
      <c r="BY48" s="10">
        <v>0</v>
      </c>
      <c r="BZ48" s="10">
        <v>0</v>
      </c>
      <c r="CA48" s="10">
        <v>0</v>
      </c>
      <c r="CB48" s="10">
        <v>0</v>
      </c>
      <c r="CC48" s="10">
        <v>0</v>
      </c>
      <c r="CD48" s="10">
        <v>0</v>
      </c>
      <c r="CE48" s="10">
        <v>0</v>
      </c>
      <c r="CF48" s="10">
        <v>0</v>
      </c>
      <c r="CG48" s="10">
        <v>0</v>
      </c>
      <c r="CH48" s="10">
        <v>0</v>
      </c>
      <c r="CI48" s="10">
        <v>0</v>
      </c>
      <c r="CJ48" s="10">
        <v>0</v>
      </c>
      <c r="CK48" s="10">
        <v>0</v>
      </c>
      <c r="CL48" s="10">
        <v>0</v>
      </c>
      <c r="CM48" s="10">
        <v>0</v>
      </c>
      <c r="CN48" s="10">
        <v>0</v>
      </c>
      <c r="CO48" s="10">
        <v>0</v>
      </c>
      <c r="CP48" s="10">
        <v>0</v>
      </c>
      <c r="CQ48" s="10">
        <v>0</v>
      </c>
      <c r="CR48" s="10">
        <v>0</v>
      </c>
      <c r="CS48" s="10">
        <v>0</v>
      </c>
      <c r="CT48" s="10">
        <v>0</v>
      </c>
      <c r="CU48" s="10">
        <v>0</v>
      </c>
      <c r="CV48" s="10">
        <v>0</v>
      </c>
      <c r="CW48" s="10">
        <v>0</v>
      </c>
      <c r="CX48" s="10">
        <v>0</v>
      </c>
      <c r="CY48" s="10">
        <v>0</v>
      </c>
    </row>
    <row r="49" spans="1:103" s="10" customFormat="1" x14ac:dyDescent="0.2">
      <c r="A49" s="192" t="s">
        <v>635</v>
      </c>
      <c r="B49" s="10" t="s">
        <v>15</v>
      </c>
      <c r="C49" s="10">
        <v>47</v>
      </c>
      <c r="D49" s="10">
        <v>0</v>
      </c>
      <c r="E49" s="10">
        <v>17</v>
      </c>
      <c r="F49" s="10">
        <v>55</v>
      </c>
      <c r="G49" s="10">
        <v>94</v>
      </c>
      <c r="H49" s="10">
        <v>142</v>
      </c>
      <c r="I49" s="10">
        <v>181</v>
      </c>
      <c r="J49" s="10">
        <v>220</v>
      </c>
      <c r="K49" s="10">
        <v>261</v>
      </c>
      <c r="L49" s="10">
        <v>304</v>
      </c>
      <c r="M49" s="10">
        <v>348</v>
      </c>
      <c r="N49" s="10">
        <v>393</v>
      </c>
      <c r="O49" s="10">
        <v>440</v>
      </c>
      <c r="P49" s="10">
        <v>488</v>
      </c>
      <c r="Q49" s="10">
        <v>502</v>
      </c>
      <c r="R49" s="10">
        <v>516</v>
      </c>
      <c r="S49" s="10">
        <v>531</v>
      </c>
      <c r="T49" s="10">
        <v>546</v>
      </c>
      <c r="U49" s="10">
        <v>561</v>
      </c>
      <c r="V49" s="10">
        <v>576</v>
      </c>
      <c r="W49" s="10">
        <v>591</v>
      </c>
      <c r="X49" s="10">
        <v>607</v>
      </c>
      <c r="Y49" s="10">
        <v>622</v>
      </c>
      <c r="Z49" s="10">
        <v>637</v>
      </c>
      <c r="AA49" s="10">
        <v>652</v>
      </c>
      <c r="AB49" s="10">
        <v>667</v>
      </c>
      <c r="AC49" s="10">
        <v>681</v>
      </c>
      <c r="AD49" s="10">
        <v>696</v>
      </c>
      <c r="AE49" s="10">
        <v>710</v>
      </c>
      <c r="AF49" s="10">
        <v>723</v>
      </c>
      <c r="AG49" s="10">
        <v>736</v>
      </c>
      <c r="AH49" s="10">
        <v>749</v>
      </c>
      <c r="AI49" s="10">
        <v>761</v>
      </c>
      <c r="AJ49" s="10">
        <v>773</v>
      </c>
      <c r="AK49" s="10">
        <v>785</v>
      </c>
      <c r="AL49" s="10">
        <v>796</v>
      </c>
      <c r="AM49" s="10">
        <v>807</v>
      </c>
      <c r="AN49" s="10">
        <v>817</v>
      </c>
      <c r="AO49" s="10">
        <v>828</v>
      </c>
      <c r="AP49" s="10">
        <v>838</v>
      </c>
      <c r="AQ49" s="10">
        <v>848</v>
      </c>
      <c r="AR49" s="10">
        <v>857</v>
      </c>
      <c r="AS49" s="10">
        <v>867</v>
      </c>
      <c r="AT49" s="10">
        <v>876</v>
      </c>
      <c r="AU49" s="10">
        <v>885</v>
      </c>
      <c r="AV49" s="10">
        <v>893</v>
      </c>
      <c r="AW49" s="10">
        <v>902</v>
      </c>
      <c r="AX49" s="10">
        <v>911</v>
      </c>
      <c r="AY49" s="10">
        <v>920</v>
      </c>
      <c r="AZ49" s="10">
        <v>931</v>
      </c>
      <c r="BA49" s="10">
        <v>946</v>
      </c>
      <c r="BB49" s="10">
        <v>966</v>
      </c>
      <c r="BC49" s="10">
        <v>1000</v>
      </c>
      <c r="BD49" s="10">
        <v>0</v>
      </c>
      <c r="BE49" s="10">
        <v>0</v>
      </c>
      <c r="BF49" s="10">
        <v>0</v>
      </c>
      <c r="BG49" s="10">
        <v>0</v>
      </c>
      <c r="BH49" s="10">
        <v>0</v>
      </c>
      <c r="BI49" s="10">
        <v>0</v>
      </c>
      <c r="BJ49" s="10">
        <v>0</v>
      </c>
      <c r="BK49" s="10">
        <v>0</v>
      </c>
      <c r="BL49" s="10">
        <v>0</v>
      </c>
      <c r="BM49" s="10">
        <v>0</v>
      </c>
      <c r="BN49" s="10">
        <v>0</v>
      </c>
      <c r="BO49" s="10">
        <v>0</v>
      </c>
      <c r="BP49" s="10">
        <v>0</v>
      </c>
      <c r="BQ49" s="10">
        <v>0</v>
      </c>
      <c r="BR49" s="10">
        <v>0</v>
      </c>
      <c r="BS49" s="10">
        <v>0</v>
      </c>
      <c r="BT49" s="10">
        <v>0</v>
      </c>
      <c r="BU49" s="10">
        <v>0</v>
      </c>
      <c r="BV49" s="10">
        <v>0</v>
      </c>
      <c r="BW49" s="10">
        <v>0</v>
      </c>
      <c r="BX49" s="10">
        <v>0</v>
      </c>
      <c r="BY49" s="10">
        <v>0</v>
      </c>
      <c r="BZ49" s="10">
        <v>0</v>
      </c>
      <c r="CA49" s="10">
        <v>0</v>
      </c>
      <c r="CB49" s="10">
        <v>0</v>
      </c>
      <c r="CC49" s="10">
        <v>0</v>
      </c>
      <c r="CD49" s="10">
        <v>0</v>
      </c>
      <c r="CE49" s="10">
        <v>0</v>
      </c>
      <c r="CF49" s="10">
        <v>0</v>
      </c>
      <c r="CG49" s="10">
        <v>0</v>
      </c>
      <c r="CH49" s="10">
        <v>0</v>
      </c>
      <c r="CI49" s="10">
        <v>0</v>
      </c>
      <c r="CJ49" s="10">
        <v>0</v>
      </c>
      <c r="CK49" s="10">
        <v>0</v>
      </c>
      <c r="CL49" s="10">
        <v>0</v>
      </c>
      <c r="CM49" s="10">
        <v>0</v>
      </c>
      <c r="CN49" s="10">
        <v>0</v>
      </c>
      <c r="CO49" s="10">
        <v>0</v>
      </c>
      <c r="CP49" s="10">
        <v>0</v>
      </c>
      <c r="CQ49" s="10">
        <v>0</v>
      </c>
      <c r="CR49" s="10">
        <v>0</v>
      </c>
      <c r="CS49" s="10">
        <v>0</v>
      </c>
      <c r="CT49" s="10">
        <v>0</v>
      </c>
      <c r="CU49" s="10">
        <v>0</v>
      </c>
      <c r="CV49" s="10">
        <v>0</v>
      </c>
      <c r="CW49" s="10">
        <v>0</v>
      </c>
      <c r="CX49" s="10">
        <v>0</v>
      </c>
      <c r="CY49" s="10">
        <v>0</v>
      </c>
    </row>
    <row r="50" spans="1:103" s="10" customFormat="1" x14ac:dyDescent="0.2">
      <c r="A50" s="192" t="s">
        <v>635</v>
      </c>
      <c r="B50" s="10" t="s">
        <v>15</v>
      </c>
      <c r="C50" s="10">
        <v>48</v>
      </c>
      <c r="D50" s="10">
        <v>0</v>
      </c>
      <c r="E50" s="10">
        <v>19</v>
      </c>
      <c r="F50" s="10">
        <v>61</v>
      </c>
      <c r="G50" s="10">
        <v>105</v>
      </c>
      <c r="H50" s="10">
        <v>158</v>
      </c>
      <c r="I50" s="10">
        <v>200</v>
      </c>
      <c r="J50" s="10">
        <v>244</v>
      </c>
      <c r="K50" s="10">
        <v>290</v>
      </c>
      <c r="L50" s="10">
        <v>337</v>
      </c>
      <c r="M50" s="10">
        <v>386</v>
      </c>
      <c r="N50" s="10">
        <v>436</v>
      </c>
      <c r="O50" s="10">
        <v>488</v>
      </c>
      <c r="P50" s="10">
        <v>502</v>
      </c>
      <c r="Q50" s="10">
        <v>516</v>
      </c>
      <c r="R50" s="10">
        <v>531</v>
      </c>
      <c r="S50" s="10">
        <v>546</v>
      </c>
      <c r="T50" s="10">
        <v>561</v>
      </c>
      <c r="U50" s="10">
        <v>576</v>
      </c>
      <c r="V50" s="10">
        <v>591</v>
      </c>
      <c r="W50" s="10">
        <v>607</v>
      </c>
      <c r="X50" s="10">
        <v>622</v>
      </c>
      <c r="Y50" s="10">
        <v>637</v>
      </c>
      <c r="Z50" s="10">
        <v>652</v>
      </c>
      <c r="AA50" s="10">
        <v>667</v>
      </c>
      <c r="AB50" s="10">
        <v>681</v>
      </c>
      <c r="AC50" s="10">
        <v>696</v>
      </c>
      <c r="AD50" s="10">
        <v>710</v>
      </c>
      <c r="AE50" s="10">
        <v>723</v>
      </c>
      <c r="AF50" s="10">
        <v>736</v>
      </c>
      <c r="AG50" s="10">
        <v>749</v>
      </c>
      <c r="AH50" s="10">
        <v>761</v>
      </c>
      <c r="AI50" s="10">
        <v>773</v>
      </c>
      <c r="AJ50" s="10">
        <v>785</v>
      </c>
      <c r="AK50" s="10">
        <v>796</v>
      </c>
      <c r="AL50" s="10">
        <v>807</v>
      </c>
      <c r="AM50" s="10">
        <v>817</v>
      </c>
      <c r="AN50" s="10">
        <v>828</v>
      </c>
      <c r="AO50" s="10">
        <v>838</v>
      </c>
      <c r="AP50" s="10">
        <v>848</v>
      </c>
      <c r="AQ50" s="10">
        <v>857</v>
      </c>
      <c r="AR50" s="10">
        <v>867</v>
      </c>
      <c r="AS50" s="10">
        <v>876</v>
      </c>
      <c r="AT50" s="10">
        <v>885</v>
      </c>
      <c r="AU50" s="10">
        <v>893</v>
      </c>
      <c r="AV50" s="10">
        <v>902</v>
      </c>
      <c r="AW50" s="10">
        <v>911</v>
      </c>
      <c r="AX50" s="10">
        <v>920</v>
      </c>
      <c r="AY50" s="10">
        <v>931</v>
      </c>
      <c r="AZ50" s="10">
        <v>946</v>
      </c>
      <c r="BA50" s="10">
        <v>966</v>
      </c>
      <c r="BB50" s="10">
        <v>1000</v>
      </c>
      <c r="BC50" s="10">
        <v>0</v>
      </c>
      <c r="BD50" s="10">
        <v>0</v>
      </c>
      <c r="BE50" s="10">
        <v>0</v>
      </c>
      <c r="BF50" s="10">
        <v>0</v>
      </c>
      <c r="BG50" s="10">
        <v>0</v>
      </c>
      <c r="BH50" s="10">
        <v>0</v>
      </c>
      <c r="BI50" s="10">
        <v>0</v>
      </c>
      <c r="BJ50" s="10">
        <v>0</v>
      </c>
      <c r="BK50" s="10">
        <v>0</v>
      </c>
      <c r="BL50" s="10">
        <v>0</v>
      </c>
      <c r="BM50" s="10">
        <v>0</v>
      </c>
      <c r="BN50" s="10">
        <v>0</v>
      </c>
      <c r="BO50" s="10">
        <v>0</v>
      </c>
      <c r="BP50" s="10">
        <v>0</v>
      </c>
      <c r="BQ50" s="10">
        <v>0</v>
      </c>
      <c r="BR50" s="10">
        <v>0</v>
      </c>
      <c r="BS50" s="10">
        <v>0</v>
      </c>
      <c r="BT50" s="10">
        <v>0</v>
      </c>
      <c r="BU50" s="10">
        <v>0</v>
      </c>
      <c r="BV50" s="10">
        <v>0</v>
      </c>
      <c r="BW50" s="10">
        <v>0</v>
      </c>
      <c r="BX50" s="10">
        <v>0</v>
      </c>
      <c r="BY50" s="10">
        <v>0</v>
      </c>
      <c r="BZ50" s="10">
        <v>0</v>
      </c>
      <c r="CA50" s="10">
        <v>0</v>
      </c>
      <c r="CB50" s="10">
        <v>0</v>
      </c>
      <c r="CC50" s="10">
        <v>0</v>
      </c>
      <c r="CD50" s="10">
        <v>0</v>
      </c>
      <c r="CE50" s="10">
        <v>0</v>
      </c>
      <c r="CF50" s="10">
        <v>0</v>
      </c>
      <c r="CG50" s="10">
        <v>0</v>
      </c>
      <c r="CH50" s="10">
        <v>0</v>
      </c>
      <c r="CI50" s="10">
        <v>0</v>
      </c>
      <c r="CJ50" s="10">
        <v>0</v>
      </c>
      <c r="CK50" s="10">
        <v>0</v>
      </c>
      <c r="CL50" s="10">
        <v>0</v>
      </c>
      <c r="CM50" s="10">
        <v>0</v>
      </c>
      <c r="CN50" s="10">
        <v>0</v>
      </c>
      <c r="CO50" s="10">
        <v>0</v>
      </c>
      <c r="CP50" s="10">
        <v>0</v>
      </c>
      <c r="CQ50" s="10">
        <v>0</v>
      </c>
      <c r="CR50" s="10">
        <v>0</v>
      </c>
      <c r="CS50" s="10">
        <v>0</v>
      </c>
      <c r="CT50" s="10">
        <v>0</v>
      </c>
      <c r="CU50" s="10">
        <v>0</v>
      </c>
      <c r="CV50" s="10">
        <v>0</v>
      </c>
      <c r="CW50" s="10">
        <v>0</v>
      </c>
      <c r="CX50" s="10">
        <v>0</v>
      </c>
      <c r="CY50" s="10">
        <v>0</v>
      </c>
    </row>
    <row r="51" spans="1:103" s="10" customFormat="1" x14ac:dyDescent="0.2">
      <c r="A51" s="192" t="s">
        <v>635</v>
      </c>
      <c r="B51" s="10" t="s">
        <v>15</v>
      </c>
      <c r="C51" s="10">
        <v>49</v>
      </c>
      <c r="D51" s="10">
        <v>0</v>
      </c>
      <c r="E51" s="10">
        <v>21</v>
      </c>
      <c r="F51" s="10">
        <v>68</v>
      </c>
      <c r="G51" s="10">
        <v>117</v>
      </c>
      <c r="H51" s="10">
        <v>176</v>
      </c>
      <c r="I51" s="10">
        <v>224</v>
      </c>
      <c r="J51" s="10">
        <v>273</v>
      </c>
      <c r="K51" s="10">
        <v>324</v>
      </c>
      <c r="L51" s="10">
        <v>377</v>
      </c>
      <c r="M51" s="10">
        <v>431</v>
      </c>
      <c r="N51" s="10">
        <v>488</v>
      </c>
      <c r="O51" s="10">
        <v>502</v>
      </c>
      <c r="P51" s="10">
        <v>516</v>
      </c>
      <c r="Q51" s="10">
        <v>531</v>
      </c>
      <c r="R51" s="10">
        <v>546</v>
      </c>
      <c r="S51" s="10">
        <v>561</v>
      </c>
      <c r="T51" s="10">
        <v>576</v>
      </c>
      <c r="U51" s="10">
        <v>591</v>
      </c>
      <c r="V51" s="10">
        <v>607</v>
      </c>
      <c r="W51" s="10">
        <v>622</v>
      </c>
      <c r="X51" s="10">
        <v>637</v>
      </c>
      <c r="Y51" s="10">
        <v>652</v>
      </c>
      <c r="Z51" s="10">
        <v>667</v>
      </c>
      <c r="AA51" s="10">
        <v>681</v>
      </c>
      <c r="AB51" s="10">
        <v>696</v>
      </c>
      <c r="AC51" s="10">
        <v>710</v>
      </c>
      <c r="AD51" s="10">
        <v>723</v>
      </c>
      <c r="AE51" s="10">
        <v>736</v>
      </c>
      <c r="AF51" s="10">
        <v>749</v>
      </c>
      <c r="AG51" s="10">
        <v>761</v>
      </c>
      <c r="AH51" s="10">
        <v>773</v>
      </c>
      <c r="AI51" s="10">
        <v>785</v>
      </c>
      <c r="AJ51" s="10">
        <v>796</v>
      </c>
      <c r="AK51" s="10">
        <v>807</v>
      </c>
      <c r="AL51" s="10">
        <v>817</v>
      </c>
      <c r="AM51" s="10">
        <v>828</v>
      </c>
      <c r="AN51" s="10">
        <v>838</v>
      </c>
      <c r="AO51" s="10">
        <v>848</v>
      </c>
      <c r="AP51" s="10">
        <v>857</v>
      </c>
      <c r="AQ51" s="10">
        <v>867</v>
      </c>
      <c r="AR51" s="10">
        <v>876</v>
      </c>
      <c r="AS51" s="10">
        <v>885</v>
      </c>
      <c r="AT51" s="10">
        <v>893</v>
      </c>
      <c r="AU51" s="10">
        <v>902</v>
      </c>
      <c r="AV51" s="10">
        <v>911</v>
      </c>
      <c r="AW51" s="10">
        <v>920</v>
      </c>
      <c r="AX51" s="10">
        <v>931</v>
      </c>
      <c r="AY51" s="10">
        <v>946</v>
      </c>
      <c r="AZ51" s="10">
        <v>966</v>
      </c>
      <c r="BA51" s="10">
        <v>1000</v>
      </c>
      <c r="BB51" s="10">
        <v>0</v>
      </c>
      <c r="BC51" s="10">
        <v>0</v>
      </c>
      <c r="BD51" s="10">
        <v>0</v>
      </c>
      <c r="BE51" s="10">
        <v>0</v>
      </c>
      <c r="BF51" s="10">
        <v>0</v>
      </c>
      <c r="BG51" s="10">
        <v>0</v>
      </c>
      <c r="BH51" s="10">
        <v>0</v>
      </c>
      <c r="BI51" s="10">
        <v>0</v>
      </c>
      <c r="BJ51" s="10">
        <v>0</v>
      </c>
      <c r="BK51" s="10">
        <v>0</v>
      </c>
      <c r="BL51" s="10">
        <v>0</v>
      </c>
      <c r="BM51" s="10">
        <v>0</v>
      </c>
      <c r="BN51" s="10">
        <v>0</v>
      </c>
      <c r="BO51" s="10">
        <v>0</v>
      </c>
      <c r="BP51" s="10">
        <v>0</v>
      </c>
      <c r="BQ51" s="10">
        <v>0</v>
      </c>
      <c r="BR51" s="10">
        <v>0</v>
      </c>
      <c r="BS51" s="10">
        <v>0</v>
      </c>
      <c r="BT51" s="10">
        <v>0</v>
      </c>
      <c r="BU51" s="10">
        <v>0</v>
      </c>
      <c r="BV51" s="10">
        <v>0</v>
      </c>
      <c r="BW51" s="10">
        <v>0</v>
      </c>
      <c r="BX51" s="10">
        <v>0</v>
      </c>
      <c r="BY51" s="10">
        <v>0</v>
      </c>
      <c r="BZ51" s="10">
        <v>0</v>
      </c>
      <c r="CA51" s="10">
        <v>0</v>
      </c>
      <c r="CB51" s="10">
        <v>0</v>
      </c>
      <c r="CC51" s="10">
        <v>0</v>
      </c>
      <c r="CD51" s="10">
        <v>0</v>
      </c>
      <c r="CE51" s="10">
        <v>0</v>
      </c>
      <c r="CF51" s="10">
        <v>0</v>
      </c>
      <c r="CG51" s="10">
        <v>0</v>
      </c>
      <c r="CH51" s="10">
        <v>0</v>
      </c>
      <c r="CI51" s="10">
        <v>0</v>
      </c>
      <c r="CJ51" s="10">
        <v>0</v>
      </c>
      <c r="CK51" s="10">
        <v>0</v>
      </c>
      <c r="CL51" s="10">
        <v>0</v>
      </c>
      <c r="CM51" s="10">
        <v>0</v>
      </c>
      <c r="CN51" s="10">
        <v>0</v>
      </c>
      <c r="CO51" s="10">
        <v>0</v>
      </c>
      <c r="CP51" s="10">
        <v>0</v>
      </c>
      <c r="CQ51" s="10">
        <v>0</v>
      </c>
      <c r="CR51" s="10">
        <v>0</v>
      </c>
      <c r="CS51" s="10">
        <v>0</v>
      </c>
      <c r="CT51" s="10">
        <v>0</v>
      </c>
      <c r="CU51" s="10">
        <v>0</v>
      </c>
      <c r="CV51" s="10">
        <v>0</v>
      </c>
      <c r="CW51" s="10">
        <v>0</v>
      </c>
      <c r="CX51" s="10">
        <v>0</v>
      </c>
      <c r="CY51" s="10">
        <v>0</v>
      </c>
    </row>
    <row r="52" spans="1:103" s="10" customFormat="1" x14ac:dyDescent="0.2">
      <c r="A52" s="192" t="s">
        <v>635</v>
      </c>
      <c r="B52" s="10" t="s">
        <v>15</v>
      </c>
      <c r="C52" s="10">
        <v>50</v>
      </c>
      <c r="D52" s="10">
        <v>0</v>
      </c>
      <c r="E52" s="10">
        <v>24</v>
      </c>
      <c r="F52" s="10">
        <v>77</v>
      </c>
      <c r="G52" s="10">
        <v>132</v>
      </c>
      <c r="H52" s="10">
        <v>199</v>
      </c>
      <c r="I52" s="10">
        <v>253</v>
      </c>
      <c r="J52" s="10">
        <v>309</v>
      </c>
      <c r="K52" s="10">
        <v>366</v>
      </c>
      <c r="L52" s="10">
        <v>426</v>
      </c>
      <c r="M52" s="10">
        <v>488</v>
      </c>
      <c r="N52" s="10">
        <v>502</v>
      </c>
      <c r="O52" s="10">
        <v>516</v>
      </c>
      <c r="P52" s="10">
        <v>531</v>
      </c>
      <c r="Q52" s="10">
        <v>546</v>
      </c>
      <c r="R52" s="10">
        <v>561</v>
      </c>
      <c r="S52" s="10">
        <v>576</v>
      </c>
      <c r="T52" s="10">
        <v>591</v>
      </c>
      <c r="U52" s="10">
        <v>607</v>
      </c>
      <c r="V52" s="10">
        <v>622</v>
      </c>
      <c r="W52" s="10">
        <v>637</v>
      </c>
      <c r="X52" s="10">
        <v>652</v>
      </c>
      <c r="Y52" s="10">
        <v>667</v>
      </c>
      <c r="Z52" s="10">
        <v>681</v>
      </c>
      <c r="AA52" s="10">
        <v>696</v>
      </c>
      <c r="AB52" s="10">
        <v>710</v>
      </c>
      <c r="AC52" s="10">
        <v>723</v>
      </c>
      <c r="AD52" s="10">
        <v>736</v>
      </c>
      <c r="AE52" s="10">
        <v>749</v>
      </c>
      <c r="AF52" s="10">
        <v>761</v>
      </c>
      <c r="AG52" s="10">
        <v>773</v>
      </c>
      <c r="AH52" s="10">
        <v>785</v>
      </c>
      <c r="AI52" s="10">
        <v>796</v>
      </c>
      <c r="AJ52" s="10">
        <v>807</v>
      </c>
      <c r="AK52" s="10">
        <v>817</v>
      </c>
      <c r="AL52" s="10">
        <v>828</v>
      </c>
      <c r="AM52" s="10">
        <v>838</v>
      </c>
      <c r="AN52" s="10">
        <v>848</v>
      </c>
      <c r="AO52" s="10">
        <v>857</v>
      </c>
      <c r="AP52" s="10">
        <v>867</v>
      </c>
      <c r="AQ52" s="10">
        <v>876</v>
      </c>
      <c r="AR52" s="10">
        <v>885</v>
      </c>
      <c r="AS52" s="10">
        <v>893</v>
      </c>
      <c r="AT52" s="10">
        <v>902</v>
      </c>
      <c r="AU52" s="10">
        <v>911</v>
      </c>
      <c r="AV52" s="10">
        <v>920</v>
      </c>
      <c r="AW52" s="10">
        <v>931</v>
      </c>
      <c r="AX52" s="10">
        <v>946</v>
      </c>
      <c r="AY52" s="10">
        <v>966</v>
      </c>
      <c r="AZ52" s="10">
        <v>1000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c r="CP52" s="10">
        <v>0</v>
      </c>
      <c r="CQ52" s="10">
        <v>0</v>
      </c>
      <c r="CR52" s="10">
        <v>0</v>
      </c>
      <c r="CS52" s="10">
        <v>0</v>
      </c>
      <c r="CT52" s="10">
        <v>0</v>
      </c>
      <c r="CU52" s="10">
        <v>0</v>
      </c>
      <c r="CV52" s="10">
        <v>0</v>
      </c>
      <c r="CW52" s="10">
        <v>0</v>
      </c>
      <c r="CX52" s="10">
        <v>0</v>
      </c>
      <c r="CY52" s="10">
        <v>0</v>
      </c>
    </row>
    <row r="53" spans="1:103" x14ac:dyDescent="0.2">
      <c r="A53" s="556"/>
      <c r="B53" s="556"/>
      <c r="C53" s="556"/>
      <c r="D53" s="556"/>
    </row>
    <row r="54" spans="1:103" x14ac:dyDescent="0.2">
      <c r="A54" s="556"/>
      <c r="B54" s="556"/>
      <c r="C54" s="556"/>
      <c r="D54" s="556"/>
    </row>
    <row r="55" spans="1:103" x14ac:dyDescent="0.2">
      <c r="A55" s="556"/>
      <c r="B55" s="556"/>
      <c r="C55" s="556"/>
      <c r="D55" s="556"/>
    </row>
    <row r="56" spans="1:103" x14ac:dyDescent="0.2">
      <c r="A56" s="9" t="s">
        <v>11</v>
      </c>
      <c r="B56" s="9" t="s">
        <v>12</v>
      </c>
      <c r="C56" s="9" t="s">
        <v>13</v>
      </c>
      <c r="D56" s="9">
        <v>1</v>
      </c>
      <c r="E56" s="9">
        <v>2</v>
      </c>
      <c r="F56" s="9">
        <v>3</v>
      </c>
      <c r="G56" s="9">
        <v>4</v>
      </c>
      <c r="H56" s="9">
        <v>5</v>
      </c>
      <c r="I56" s="9">
        <v>6</v>
      </c>
      <c r="J56" s="9">
        <v>7</v>
      </c>
      <c r="K56" s="9">
        <v>8</v>
      </c>
      <c r="L56" s="9">
        <v>9</v>
      </c>
      <c r="M56" s="9">
        <v>10</v>
      </c>
      <c r="N56" s="9">
        <v>11</v>
      </c>
      <c r="O56" s="9">
        <v>12</v>
      </c>
      <c r="P56" s="9">
        <v>13</v>
      </c>
      <c r="Q56" s="9">
        <v>14</v>
      </c>
      <c r="R56" s="9">
        <v>15</v>
      </c>
      <c r="S56" s="9">
        <v>16</v>
      </c>
      <c r="T56" s="9">
        <v>17</v>
      </c>
      <c r="U56" s="9">
        <v>18</v>
      </c>
      <c r="V56" s="9">
        <v>19</v>
      </c>
      <c r="W56" s="9">
        <v>20</v>
      </c>
      <c r="X56" s="9">
        <v>21</v>
      </c>
      <c r="Y56" s="9">
        <v>22</v>
      </c>
      <c r="Z56" s="9">
        <v>23</v>
      </c>
      <c r="AA56" s="9">
        <v>24</v>
      </c>
      <c r="AB56" s="9">
        <v>25</v>
      </c>
      <c r="AC56" s="9">
        <v>26</v>
      </c>
      <c r="AD56" s="9">
        <v>27</v>
      </c>
      <c r="AE56" s="9">
        <v>28</v>
      </c>
      <c r="AF56" s="9">
        <v>29</v>
      </c>
      <c r="AG56" s="9">
        <v>30</v>
      </c>
      <c r="AH56" s="9">
        <v>31</v>
      </c>
      <c r="AI56" s="9">
        <v>32</v>
      </c>
      <c r="AJ56" s="9">
        <v>33</v>
      </c>
      <c r="AK56" s="9">
        <v>34</v>
      </c>
      <c r="AL56" s="9">
        <v>35</v>
      </c>
      <c r="AM56" s="9">
        <v>36</v>
      </c>
      <c r="AN56" s="9">
        <v>37</v>
      </c>
      <c r="AO56" s="9">
        <v>38</v>
      </c>
      <c r="AP56" s="9">
        <v>39</v>
      </c>
      <c r="AQ56" s="9">
        <v>40</v>
      </c>
      <c r="AR56" s="9">
        <v>41</v>
      </c>
      <c r="AS56" s="9">
        <v>42</v>
      </c>
      <c r="AT56" s="9">
        <v>43</v>
      </c>
      <c r="AU56" s="9">
        <v>44</v>
      </c>
      <c r="AV56" s="9">
        <v>45</v>
      </c>
      <c r="AW56" s="9">
        <v>46</v>
      </c>
      <c r="AX56" s="9">
        <v>47</v>
      </c>
      <c r="AY56" s="9">
        <v>48</v>
      </c>
      <c r="AZ56" s="9">
        <v>49</v>
      </c>
      <c r="BA56" s="9">
        <v>50</v>
      </c>
      <c r="BB56" s="9">
        <v>51</v>
      </c>
      <c r="BC56" s="9">
        <v>52</v>
      </c>
      <c r="BD56" s="9">
        <v>53</v>
      </c>
      <c r="BE56" s="9">
        <v>54</v>
      </c>
      <c r="BF56" s="9">
        <v>55</v>
      </c>
      <c r="BG56" s="9">
        <v>56</v>
      </c>
      <c r="BH56" s="9">
        <v>57</v>
      </c>
      <c r="BI56" s="9">
        <v>58</v>
      </c>
      <c r="BJ56" s="9">
        <v>59</v>
      </c>
      <c r="BK56" s="9">
        <v>60</v>
      </c>
      <c r="BL56" s="9">
        <v>61</v>
      </c>
      <c r="BM56" s="9">
        <v>62</v>
      </c>
      <c r="BN56" s="9">
        <v>63</v>
      </c>
      <c r="BO56" s="9">
        <v>64</v>
      </c>
      <c r="BP56" s="9">
        <v>65</v>
      </c>
      <c r="BQ56" s="9">
        <v>66</v>
      </c>
      <c r="BR56" s="9">
        <v>67</v>
      </c>
      <c r="BS56" s="9">
        <v>68</v>
      </c>
      <c r="BT56" s="9">
        <v>69</v>
      </c>
      <c r="BU56" s="9">
        <v>70</v>
      </c>
      <c r="BV56" s="9">
        <v>71</v>
      </c>
      <c r="BW56" s="9">
        <v>72</v>
      </c>
      <c r="BX56" s="9">
        <v>73</v>
      </c>
      <c r="BY56" s="9">
        <v>74</v>
      </c>
      <c r="BZ56" s="9">
        <v>75</v>
      </c>
      <c r="CA56" s="9">
        <v>76</v>
      </c>
      <c r="CB56" s="9">
        <v>77</v>
      </c>
      <c r="CC56" s="9">
        <v>78</v>
      </c>
      <c r="CD56" s="9">
        <v>79</v>
      </c>
      <c r="CE56" s="9">
        <v>80</v>
      </c>
      <c r="CF56" s="9">
        <v>81</v>
      </c>
      <c r="CG56" s="9">
        <v>82</v>
      </c>
      <c r="CH56" s="9">
        <v>83</v>
      </c>
      <c r="CI56" s="9">
        <v>84</v>
      </c>
      <c r="CJ56" s="9">
        <v>85</v>
      </c>
      <c r="CK56" s="9">
        <v>86</v>
      </c>
      <c r="CL56" s="9">
        <v>87</v>
      </c>
      <c r="CM56" s="9">
        <v>88</v>
      </c>
      <c r="CN56" s="9">
        <v>89</v>
      </c>
      <c r="CO56" s="9">
        <v>90</v>
      </c>
      <c r="CP56" s="9">
        <v>91</v>
      </c>
      <c r="CQ56" s="9">
        <v>92</v>
      </c>
      <c r="CR56" s="9">
        <v>93</v>
      </c>
      <c r="CS56" s="9">
        <v>94</v>
      </c>
      <c r="CT56" s="9">
        <v>95</v>
      </c>
      <c r="CU56" s="9">
        <v>96</v>
      </c>
      <c r="CV56" s="9">
        <v>97</v>
      </c>
      <c r="CW56" s="9">
        <v>98</v>
      </c>
      <c r="CX56" s="9">
        <v>99</v>
      </c>
      <c r="CY56" s="9">
        <v>100</v>
      </c>
    </row>
    <row r="57" spans="1:103" s="194" customFormat="1" x14ac:dyDescent="0.2">
      <c r="A57" s="193" t="s">
        <v>636</v>
      </c>
      <c r="B57" s="193" t="s">
        <v>15</v>
      </c>
      <c r="C57" s="194">
        <v>0</v>
      </c>
      <c r="D57" s="194">
        <v>0</v>
      </c>
      <c r="E57" s="194">
        <v>1</v>
      </c>
      <c r="F57" s="194">
        <v>4</v>
      </c>
      <c r="G57" s="194">
        <v>7</v>
      </c>
      <c r="H57" s="194">
        <v>10</v>
      </c>
      <c r="I57" s="194">
        <v>13</v>
      </c>
      <c r="J57" s="194">
        <v>17</v>
      </c>
      <c r="K57" s="194">
        <v>20</v>
      </c>
      <c r="L57" s="194">
        <v>24</v>
      </c>
      <c r="M57" s="194">
        <v>27</v>
      </c>
      <c r="N57" s="194">
        <v>31</v>
      </c>
      <c r="O57" s="194">
        <v>34</v>
      </c>
      <c r="P57" s="194">
        <v>38</v>
      </c>
      <c r="Q57" s="194">
        <v>42</v>
      </c>
      <c r="R57" s="194">
        <v>46</v>
      </c>
      <c r="S57" s="194">
        <v>50</v>
      </c>
      <c r="T57" s="194">
        <v>55</v>
      </c>
      <c r="U57" s="194">
        <v>59</v>
      </c>
      <c r="V57" s="194">
        <v>64</v>
      </c>
      <c r="W57" s="194">
        <v>68</v>
      </c>
      <c r="X57" s="194">
        <v>73</v>
      </c>
      <c r="Y57" s="194">
        <v>78</v>
      </c>
      <c r="Z57" s="194">
        <v>84</v>
      </c>
      <c r="AA57" s="194">
        <v>89</v>
      </c>
      <c r="AB57" s="194">
        <v>94</v>
      </c>
      <c r="AC57" s="194">
        <v>100</v>
      </c>
      <c r="AD57" s="194">
        <v>106</v>
      </c>
      <c r="AE57" s="194">
        <v>112</v>
      </c>
      <c r="AF57" s="194">
        <v>119</v>
      </c>
      <c r="AG57" s="194">
        <v>125</v>
      </c>
      <c r="AH57" s="194">
        <v>132</v>
      </c>
      <c r="AI57" s="194">
        <v>139</v>
      </c>
      <c r="AJ57" s="194">
        <v>146</v>
      </c>
      <c r="AK57" s="194">
        <v>154</v>
      </c>
      <c r="AL57" s="194">
        <v>161</v>
      </c>
      <c r="AM57" s="194">
        <v>169</v>
      </c>
      <c r="AN57" s="194">
        <v>178</v>
      </c>
      <c r="AO57" s="194">
        <v>186</v>
      </c>
      <c r="AP57" s="194">
        <v>195</v>
      </c>
      <c r="AQ57" s="194">
        <v>204</v>
      </c>
      <c r="AR57" s="194">
        <v>213</v>
      </c>
      <c r="AS57" s="194">
        <v>222</v>
      </c>
      <c r="AT57" s="194">
        <v>232</v>
      </c>
      <c r="AU57" s="194">
        <v>242</v>
      </c>
      <c r="AV57" s="194">
        <v>253</v>
      </c>
      <c r="AW57" s="194">
        <v>263</v>
      </c>
      <c r="AX57" s="194">
        <v>274</v>
      </c>
      <c r="AY57" s="194">
        <v>286</v>
      </c>
      <c r="AZ57" s="194">
        <v>297</v>
      </c>
      <c r="BA57" s="194">
        <v>309</v>
      </c>
      <c r="BB57" s="194">
        <v>321</v>
      </c>
      <c r="BC57" s="194">
        <v>334</v>
      </c>
      <c r="BD57" s="194">
        <v>347</v>
      </c>
      <c r="BE57" s="194">
        <v>360</v>
      </c>
      <c r="BF57" s="194">
        <v>373</v>
      </c>
      <c r="BG57" s="194">
        <v>387</v>
      </c>
      <c r="BH57" s="194">
        <v>401</v>
      </c>
      <c r="BI57" s="194">
        <v>416</v>
      </c>
      <c r="BJ57" s="194">
        <v>430</v>
      </c>
      <c r="BK57" s="194">
        <v>445</v>
      </c>
      <c r="BL57" s="194">
        <v>461</v>
      </c>
      <c r="BM57" s="194">
        <v>476</v>
      </c>
      <c r="BN57" s="194">
        <v>492</v>
      </c>
      <c r="BO57" s="194">
        <v>508</v>
      </c>
      <c r="BP57" s="194">
        <v>524</v>
      </c>
      <c r="BQ57" s="194">
        <v>541</v>
      </c>
      <c r="BR57" s="194">
        <v>557</v>
      </c>
      <c r="BS57" s="194">
        <v>574</v>
      </c>
      <c r="BT57" s="194">
        <v>590</v>
      </c>
      <c r="BU57" s="194">
        <v>607</v>
      </c>
      <c r="BV57" s="194">
        <v>623</v>
      </c>
      <c r="BW57" s="194">
        <v>639</v>
      </c>
      <c r="BX57" s="194">
        <v>655</v>
      </c>
      <c r="BY57" s="194">
        <v>670</v>
      </c>
      <c r="BZ57" s="194">
        <v>685</v>
      </c>
      <c r="CA57" s="194">
        <v>700</v>
      </c>
      <c r="CB57" s="194">
        <v>714</v>
      </c>
      <c r="CC57" s="194">
        <v>728</v>
      </c>
      <c r="CD57" s="194">
        <v>741</v>
      </c>
      <c r="CE57" s="194">
        <v>754</v>
      </c>
      <c r="CF57" s="194">
        <v>767</v>
      </c>
      <c r="CG57" s="194">
        <v>779</v>
      </c>
      <c r="CH57" s="194">
        <v>791</v>
      </c>
      <c r="CI57" s="194">
        <v>802</v>
      </c>
      <c r="CJ57" s="194">
        <v>813</v>
      </c>
      <c r="CK57" s="194">
        <v>824</v>
      </c>
      <c r="CL57" s="194">
        <v>835</v>
      </c>
      <c r="CM57" s="194">
        <v>845</v>
      </c>
      <c r="CN57" s="194">
        <v>856</v>
      </c>
      <c r="CO57" s="194">
        <v>866</v>
      </c>
      <c r="CP57" s="194">
        <v>875</v>
      </c>
      <c r="CQ57" s="194">
        <v>885</v>
      </c>
      <c r="CR57" s="194">
        <v>894</v>
      </c>
      <c r="CS57" s="194">
        <v>903</v>
      </c>
      <c r="CT57" s="194">
        <v>914</v>
      </c>
      <c r="CU57" s="194">
        <v>926</v>
      </c>
      <c r="CV57" s="194">
        <v>941</v>
      </c>
      <c r="CW57" s="194">
        <v>963</v>
      </c>
      <c r="CX57" s="194">
        <v>1000</v>
      </c>
      <c r="CY57" s="194">
        <v>0</v>
      </c>
    </row>
    <row r="58" spans="1:103" s="194" customFormat="1" x14ac:dyDescent="0.2">
      <c r="A58" s="193" t="s">
        <v>636</v>
      </c>
      <c r="B58" s="193" t="s">
        <v>15</v>
      </c>
      <c r="C58" s="194">
        <v>1</v>
      </c>
      <c r="D58" s="194">
        <v>0</v>
      </c>
      <c r="E58" s="194">
        <v>1</v>
      </c>
      <c r="F58" s="194">
        <v>4</v>
      </c>
      <c r="G58" s="194">
        <v>7</v>
      </c>
      <c r="H58" s="194">
        <v>10</v>
      </c>
      <c r="I58" s="194">
        <v>14</v>
      </c>
      <c r="J58" s="194">
        <v>18</v>
      </c>
      <c r="K58" s="194">
        <v>21</v>
      </c>
      <c r="L58" s="194">
        <v>25</v>
      </c>
      <c r="M58" s="194">
        <v>28</v>
      </c>
      <c r="N58" s="194">
        <v>32</v>
      </c>
      <c r="O58" s="194">
        <v>36</v>
      </c>
      <c r="P58" s="194">
        <v>40</v>
      </c>
      <c r="Q58" s="194">
        <v>44</v>
      </c>
      <c r="R58" s="194">
        <v>48</v>
      </c>
      <c r="S58" s="194">
        <v>52</v>
      </c>
      <c r="T58" s="194">
        <v>57</v>
      </c>
      <c r="U58" s="194">
        <v>61</v>
      </c>
      <c r="V58" s="194">
        <v>66</v>
      </c>
      <c r="W58" s="194">
        <v>71</v>
      </c>
      <c r="X58" s="194">
        <v>76</v>
      </c>
      <c r="Y58" s="194">
        <v>81</v>
      </c>
      <c r="Z58" s="194">
        <v>87</v>
      </c>
      <c r="AA58" s="194">
        <v>92</v>
      </c>
      <c r="AB58" s="194">
        <v>98</v>
      </c>
      <c r="AC58" s="194">
        <v>104</v>
      </c>
      <c r="AD58" s="194">
        <v>110</v>
      </c>
      <c r="AE58" s="194">
        <v>116</v>
      </c>
      <c r="AF58" s="194">
        <v>123</v>
      </c>
      <c r="AG58" s="194">
        <v>130</v>
      </c>
      <c r="AH58" s="194">
        <v>137</v>
      </c>
      <c r="AI58" s="194">
        <v>144</v>
      </c>
      <c r="AJ58" s="194">
        <v>151</v>
      </c>
      <c r="AK58" s="194">
        <v>159</v>
      </c>
      <c r="AL58" s="194">
        <v>167</v>
      </c>
      <c r="AM58" s="194">
        <v>175</v>
      </c>
      <c r="AN58" s="194">
        <v>184</v>
      </c>
      <c r="AO58" s="194">
        <v>193</v>
      </c>
      <c r="AP58" s="194">
        <v>202</v>
      </c>
      <c r="AQ58" s="194">
        <v>211</v>
      </c>
      <c r="AR58" s="194">
        <v>220</v>
      </c>
      <c r="AS58" s="194">
        <v>230</v>
      </c>
      <c r="AT58" s="194">
        <v>240</v>
      </c>
      <c r="AU58" s="194">
        <v>251</v>
      </c>
      <c r="AV58" s="194">
        <v>261</v>
      </c>
      <c r="AW58" s="194">
        <v>272</v>
      </c>
      <c r="AX58" s="194">
        <v>284</v>
      </c>
      <c r="AY58" s="194">
        <v>295</v>
      </c>
      <c r="AZ58" s="194">
        <v>307</v>
      </c>
      <c r="BA58" s="194">
        <v>319</v>
      </c>
      <c r="BB58" s="194">
        <v>332</v>
      </c>
      <c r="BC58" s="194">
        <v>345</v>
      </c>
      <c r="BD58" s="194">
        <v>358</v>
      </c>
      <c r="BE58" s="194">
        <v>372</v>
      </c>
      <c r="BF58" s="194">
        <v>386</v>
      </c>
      <c r="BG58" s="194">
        <v>400</v>
      </c>
      <c r="BH58" s="194">
        <v>414</v>
      </c>
      <c r="BI58" s="194">
        <v>429</v>
      </c>
      <c r="BJ58" s="194">
        <v>444</v>
      </c>
      <c r="BK58" s="194">
        <v>459</v>
      </c>
      <c r="BL58" s="194">
        <v>475</v>
      </c>
      <c r="BM58" s="194">
        <v>491</v>
      </c>
      <c r="BN58" s="194">
        <v>507</v>
      </c>
      <c r="BO58" s="194">
        <v>523</v>
      </c>
      <c r="BP58" s="194">
        <v>540</v>
      </c>
      <c r="BQ58" s="194">
        <v>556</v>
      </c>
      <c r="BR58" s="194">
        <v>573</v>
      </c>
      <c r="BS58" s="194">
        <v>589</v>
      </c>
      <c r="BT58" s="194">
        <v>606</v>
      </c>
      <c r="BU58" s="194">
        <v>622</v>
      </c>
      <c r="BV58" s="194">
        <v>638</v>
      </c>
      <c r="BW58" s="194">
        <v>654</v>
      </c>
      <c r="BX58" s="194">
        <v>670</v>
      </c>
      <c r="BY58" s="194">
        <v>685</v>
      </c>
      <c r="BZ58" s="194">
        <v>699</v>
      </c>
      <c r="CA58" s="194">
        <v>713</v>
      </c>
      <c r="CB58" s="194">
        <v>727</v>
      </c>
      <c r="CC58" s="194">
        <v>741</v>
      </c>
      <c r="CD58" s="194">
        <v>754</v>
      </c>
      <c r="CE58" s="194">
        <v>766</v>
      </c>
      <c r="CF58" s="194">
        <v>778</v>
      </c>
      <c r="CG58" s="194">
        <v>790</v>
      </c>
      <c r="CH58" s="194">
        <v>802</v>
      </c>
      <c r="CI58" s="194">
        <v>813</v>
      </c>
      <c r="CJ58" s="194">
        <v>824</v>
      </c>
      <c r="CK58" s="194">
        <v>834</v>
      </c>
      <c r="CL58" s="194">
        <v>845</v>
      </c>
      <c r="CM58" s="194">
        <v>855</v>
      </c>
      <c r="CN58" s="194">
        <v>865</v>
      </c>
      <c r="CO58" s="194">
        <v>875</v>
      </c>
      <c r="CP58" s="194">
        <v>884</v>
      </c>
      <c r="CQ58" s="194">
        <v>894</v>
      </c>
      <c r="CR58" s="194">
        <v>903</v>
      </c>
      <c r="CS58" s="194">
        <v>913</v>
      </c>
      <c r="CT58" s="194">
        <v>925</v>
      </c>
      <c r="CU58" s="194">
        <v>941</v>
      </c>
      <c r="CV58" s="194">
        <v>963</v>
      </c>
      <c r="CW58" s="194">
        <v>1000</v>
      </c>
      <c r="CX58" s="194">
        <v>0</v>
      </c>
      <c r="CY58" s="194">
        <v>0</v>
      </c>
    </row>
    <row r="59" spans="1:103" s="194" customFormat="1" x14ac:dyDescent="0.2">
      <c r="A59" s="193" t="s">
        <v>636</v>
      </c>
      <c r="B59" s="193" t="s">
        <v>15</v>
      </c>
      <c r="C59" s="194">
        <v>2</v>
      </c>
      <c r="D59" s="194">
        <v>0</v>
      </c>
      <c r="E59" s="194">
        <v>1</v>
      </c>
      <c r="F59" s="194">
        <v>4</v>
      </c>
      <c r="G59" s="194">
        <v>7</v>
      </c>
      <c r="H59" s="194">
        <v>11</v>
      </c>
      <c r="I59" s="194">
        <v>14</v>
      </c>
      <c r="J59" s="194">
        <v>19</v>
      </c>
      <c r="K59" s="194">
        <v>22</v>
      </c>
      <c r="L59" s="194">
        <v>26</v>
      </c>
      <c r="M59" s="194">
        <v>29</v>
      </c>
      <c r="N59" s="194">
        <v>33</v>
      </c>
      <c r="O59" s="194">
        <v>37</v>
      </c>
      <c r="P59" s="194">
        <v>41</v>
      </c>
      <c r="Q59" s="194">
        <v>45</v>
      </c>
      <c r="R59" s="194">
        <v>50</v>
      </c>
      <c r="S59" s="194">
        <v>54</v>
      </c>
      <c r="T59" s="194">
        <v>59</v>
      </c>
      <c r="U59" s="194">
        <v>63</v>
      </c>
      <c r="V59" s="194">
        <v>68</v>
      </c>
      <c r="W59" s="194">
        <v>73</v>
      </c>
      <c r="X59" s="194">
        <v>79</v>
      </c>
      <c r="Y59" s="194">
        <v>84</v>
      </c>
      <c r="Z59" s="194">
        <v>90</v>
      </c>
      <c r="AA59" s="194">
        <v>95</v>
      </c>
      <c r="AB59" s="194">
        <v>101</v>
      </c>
      <c r="AC59" s="194">
        <v>108</v>
      </c>
      <c r="AD59" s="194">
        <v>114</v>
      </c>
      <c r="AE59" s="194">
        <v>121</v>
      </c>
      <c r="AF59" s="194">
        <v>127</v>
      </c>
      <c r="AG59" s="194">
        <v>134</v>
      </c>
      <c r="AH59" s="194">
        <v>142</v>
      </c>
      <c r="AI59" s="194">
        <v>149</v>
      </c>
      <c r="AJ59" s="194">
        <v>157</v>
      </c>
      <c r="AK59" s="194">
        <v>165</v>
      </c>
      <c r="AL59" s="194">
        <v>173</v>
      </c>
      <c r="AM59" s="194">
        <v>182</v>
      </c>
      <c r="AN59" s="194">
        <v>190</v>
      </c>
      <c r="AO59" s="194">
        <v>199</v>
      </c>
      <c r="AP59" s="194">
        <v>209</v>
      </c>
      <c r="AQ59" s="194">
        <v>218</v>
      </c>
      <c r="AR59" s="194">
        <v>228</v>
      </c>
      <c r="AS59" s="194">
        <v>238</v>
      </c>
      <c r="AT59" s="194">
        <v>249</v>
      </c>
      <c r="AU59" s="194">
        <v>259</v>
      </c>
      <c r="AV59" s="194">
        <v>270</v>
      </c>
      <c r="AW59" s="194">
        <v>282</v>
      </c>
      <c r="AX59" s="194">
        <v>293</v>
      </c>
      <c r="AY59" s="194">
        <v>305</v>
      </c>
      <c r="AZ59" s="194">
        <v>318</v>
      </c>
      <c r="BA59" s="194">
        <v>330</v>
      </c>
      <c r="BB59" s="194">
        <v>343</v>
      </c>
      <c r="BC59" s="194">
        <v>356</v>
      </c>
      <c r="BD59" s="194">
        <v>370</v>
      </c>
      <c r="BE59" s="194">
        <v>384</v>
      </c>
      <c r="BF59" s="194">
        <v>398</v>
      </c>
      <c r="BG59" s="194">
        <v>413</v>
      </c>
      <c r="BH59" s="194">
        <v>427</v>
      </c>
      <c r="BI59" s="194">
        <v>442</v>
      </c>
      <c r="BJ59" s="194">
        <v>458</v>
      </c>
      <c r="BK59" s="194">
        <v>473</v>
      </c>
      <c r="BL59" s="194">
        <v>489</v>
      </c>
      <c r="BM59" s="194">
        <v>506</v>
      </c>
      <c r="BN59" s="194">
        <v>522</v>
      </c>
      <c r="BO59" s="194">
        <v>538</v>
      </c>
      <c r="BP59" s="194">
        <v>555</v>
      </c>
      <c r="BQ59" s="194">
        <v>572</v>
      </c>
      <c r="BR59" s="194">
        <v>588</v>
      </c>
      <c r="BS59" s="194">
        <v>605</v>
      </c>
      <c r="BT59" s="194">
        <v>621</v>
      </c>
      <c r="BU59" s="194">
        <v>637</v>
      </c>
      <c r="BV59" s="194">
        <v>653</v>
      </c>
      <c r="BW59" s="194">
        <v>669</v>
      </c>
      <c r="BX59" s="194">
        <v>684</v>
      </c>
      <c r="BY59" s="194">
        <v>698</v>
      </c>
      <c r="BZ59" s="194">
        <v>713</v>
      </c>
      <c r="CA59" s="194">
        <v>726</v>
      </c>
      <c r="CB59" s="194">
        <v>740</v>
      </c>
      <c r="CC59" s="194">
        <v>753</v>
      </c>
      <c r="CD59" s="194">
        <v>765</v>
      </c>
      <c r="CE59" s="194">
        <v>778</v>
      </c>
      <c r="CF59" s="194">
        <v>789</v>
      </c>
      <c r="CG59" s="194">
        <v>801</v>
      </c>
      <c r="CH59" s="194">
        <v>812</v>
      </c>
      <c r="CI59" s="194">
        <v>823</v>
      </c>
      <c r="CJ59" s="194">
        <v>834</v>
      </c>
      <c r="CK59" s="194">
        <v>845</v>
      </c>
      <c r="CL59" s="194">
        <v>855</v>
      </c>
      <c r="CM59" s="194">
        <v>865</v>
      </c>
      <c r="CN59" s="194">
        <v>875</v>
      </c>
      <c r="CO59" s="194">
        <v>884</v>
      </c>
      <c r="CP59" s="194">
        <v>893</v>
      </c>
      <c r="CQ59" s="194">
        <v>903</v>
      </c>
      <c r="CR59" s="194">
        <v>913</v>
      </c>
      <c r="CS59" s="194">
        <v>925</v>
      </c>
      <c r="CT59" s="194">
        <v>941</v>
      </c>
      <c r="CU59" s="194">
        <v>963</v>
      </c>
      <c r="CV59" s="194">
        <v>1000</v>
      </c>
      <c r="CW59" s="194">
        <v>0</v>
      </c>
      <c r="CX59" s="194">
        <v>0</v>
      </c>
      <c r="CY59" s="194">
        <v>0</v>
      </c>
    </row>
    <row r="60" spans="1:103" s="194" customFormat="1" x14ac:dyDescent="0.2">
      <c r="A60" s="193" t="s">
        <v>636</v>
      </c>
      <c r="B60" s="193" t="s">
        <v>15</v>
      </c>
      <c r="C60" s="194">
        <v>3</v>
      </c>
      <c r="D60" s="194">
        <v>0</v>
      </c>
      <c r="E60" s="194">
        <v>1</v>
      </c>
      <c r="F60" s="194">
        <v>4</v>
      </c>
      <c r="G60" s="194">
        <v>8</v>
      </c>
      <c r="H60" s="194">
        <v>11</v>
      </c>
      <c r="I60" s="194">
        <v>15</v>
      </c>
      <c r="J60" s="194">
        <v>19</v>
      </c>
      <c r="K60" s="194">
        <v>23</v>
      </c>
      <c r="L60" s="194">
        <v>27</v>
      </c>
      <c r="M60" s="194">
        <v>30</v>
      </c>
      <c r="N60" s="194">
        <v>34</v>
      </c>
      <c r="O60" s="194">
        <v>38</v>
      </c>
      <c r="P60" s="194">
        <v>43</v>
      </c>
      <c r="Q60" s="194">
        <v>47</v>
      </c>
      <c r="R60" s="194">
        <v>51</v>
      </c>
      <c r="S60" s="194">
        <v>56</v>
      </c>
      <c r="T60" s="194">
        <v>61</v>
      </c>
      <c r="U60" s="194">
        <v>66</v>
      </c>
      <c r="V60" s="194">
        <v>71</v>
      </c>
      <c r="W60" s="194">
        <v>76</v>
      </c>
      <c r="X60" s="194">
        <v>81</v>
      </c>
      <c r="Y60" s="194">
        <v>87</v>
      </c>
      <c r="Z60" s="194">
        <v>93</v>
      </c>
      <c r="AA60" s="194">
        <v>99</v>
      </c>
      <c r="AB60" s="194">
        <v>105</v>
      </c>
      <c r="AC60" s="194">
        <v>111</v>
      </c>
      <c r="AD60" s="194">
        <v>118</v>
      </c>
      <c r="AE60" s="194">
        <v>125</v>
      </c>
      <c r="AF60" s="194">
        <v>132</v>
      </c>
      <c r="AG60" s="194">
        <v>139</v>
      </c>
      <c r="AH60" s="194">
        <v>147</v>
      </c>
      <c r="AI60" s="194">
        <v>155</v>
      </c>
      <c r="AJ60" s="194">
        <v>163</v>
      </c>
      <c r="AK60" s="194">
        <v>171</v>
      </c>
      <c r="AL60" s="194">
        <v>179</v>
      </c>
      <c r="AM60" s="194">
        <v>188</v>
      </c>
      <c r="AN60" s="194">
        <v>197</v>
      </c>
      <c r="AO60" s="194">
        <v>207</v>
      </c>
      <c r="AP60" s="194">
        <v>216</v>
      </c>
      <c r="AQ60" s="194">
        <v>226</v>
      </c>
      <c r="AR60" s="194">
        <v>236</v>
      </c>
      <c r="AS60" s="194">
        <v>247</v>
      </c>
      <c r="AT60" s="194">
        <v>257</v>
      </c>
      <c r="AU60" s="194">
        <v>268</v>
      </c>
      <c r="AV60" s="194">
        <v>280</v>
      </c>
      <c r="AW60" s="194">
        <v>291</v>
      </c>
      <c r="AX60" s="194">
        <v>303</v>
      </c>
      <c r="AY60" s="194">
        <v>316</v>
      </c>
      <c r="AZ60" s="194">
        <v>328</v>
      </c>
      <c r="BA60" s="194">
        <v>341</v>
      </c>
      <c r="BB60" s="194">
        <v>355</v>
      </c>
      <c r="BC60" s="194">
        <v>368</v>
      </c>
      <c r="BD60" s="194">
        <v>382</v>
      </c>
      <c r="BE60" s="194">
        <v>396</v>
      </c>
      <c r="BF60" s="194">
        <v>411</v>
      </c>
      <c r="BG60" s="194">
        <v>426</v>
      </c>
      <c r="BH60" s="194">
        <v>441</v>
      </c>
      <c r="BI60" s="194">
        <v>456</v>
      </c>
      <c r="BJ60" s="194">
        <v>472</v>
      </c>
      <c r="BK60" s="194">
        <v>488</v>
      </c>
      <c r="BL60" s="194">
        <v>504</v>
      </c>
      <c r="BM60" s="194">
        <v>520</v>
      </c>
      <c r="BN60" s="194">
        <v>537</v>
      </c>
      <c r="BO60" s="194">
        <v>554</v>
      </c>
      <c r="BP60" s="194">
        <v>570</v>
      </c>
      <c r="BQ60" s="194">
        <v>587</v>
      </c>
      <c r="BR60" s="194">
        <v>604</v>
      </c>
      <c r="BS60" s="194">
        <v>620</v>
      </c>
      <c r="BT60" s="194">
        <v>636</v>
      </c>
      <c r="BU60" s="194">
        <v>652</v>
      </c>
      <c r="BV60" s="194">
        <v>668</v>
      </c>
      <c r="BW60" s="194">
        <v>683</v>
      </c>
      <c r="BX60" s="194">
        <v>698</v>
      </c>
      <c r="BY60" s="194">
        <v>712</v>
      </c>
      <c r="BZ60" s="194">
        <v>726</v>
      </c>
      <c r="CA60" s="194">
        <v>739</v>
      </c>
      <c r="CB60" s="194">
        <v>752</v>
      </c>
      <c r="CC60" s="194">
        <v>765</v>
      </c>
      <c r="CD60" s="194">
        <v>777</v>
      </c>
      <c r="CE60" s="194">
        <v>789</v>
      </c>
      <c r="CF60" s="194">
        <v>800</v>
      </c>
      <c r="CG60" s="194">
        <v>812</v>
      </c>
      <c r="CH60" s="194">
        <v>823</v>
      </c>
      <c r="CI60" s="194">
        <v>834</v>
      </c>
      <c r="CJ60" s="194">
        <v>844</v>
      </c>
      <c r="CK60" s="194">
        <v>855</v>
      </c>
      <c r="CL60" s="194">
        <v>865</v>
      </c>
      <c r="CM60" s="194">
        <v>874</v>
      </c>
      <c r="CN60" s="194">
        <v>884</v>
      </c>
      <c r="CO60" s="194">
        <v>893</v>
      </c>
      <c r="CP60" s="194">
        <v>903</v>
      </c>
      <c r="CQ60" s="194">
        <v>913</v>
      </c>
      <c r="CR60" s="194">
        <v>925</v>
      </c>
      <c r="CS60" s="194">
        <v>941</v>
      </c>
      <c r="CT60" s="194">
        <v>963</v>
      </c>
      <c r="CU60" s="194">
        <v>1000</v>
      </c>
      <c r="CV60" s="194">
        <v>0</v>
      </c>
      <c r="CW60" s="194">
        <v>0</v>
      </c>
      <c r="CX60" s="194">
        <v>0</v>
      </c>
      <c r="CY60" s="194">
        <v>0</v>
      </c>
    </row>
    <row r="61" spans="1:103" s="194" customFormat="1" x14ac:dyDescent="0.2">
      <c r="A61" s="193" t="s">
        <v>636</v>
      </c>
      <c r="B61" s="193" t="s">
        <v>15</v>
      </c>
      <c r="C61" s="194">
        <v>4</v>
      </c>
      <c r="D61" s="194">
        <v>0</v>
      </c>
      <c r="E61" s="194">
        <v>2</v>
      </c>
      <c r="F61" s="194">
        <v>5</v>
      </c>
      <c r="G61" s="194">
        <v>8</v>
      </c>
      <c r="H61" s="194">
        <v>12</v>
      </c>
      <c r="I61" s="194">
        <v>16</v>
      </c>
      <c r="J61" s="194">
        <v>20</v>
      </c>
      <c r="K61" s="194">
        <v>24</v>
      </c>
      <c r="L61" s="194">
        <v>28</v>
      </c>
      <c r="M61" s="194">
        <v>32</v>
      </c>
      <c r="N61" s="194">
        <v>36</v>
      </c>
      <c r="O61" s="194">
        <v>40</v>
      </c>
      <c r="P61" s="194">
        <v>44</v>
      </c>
      <c r="Q61" s="194">
        <v>49</v>
      </c>
      <c r="R61" s="194">
        <v>53</v>
      </c>
      <c r="S61" s="194">
        <v>58</v>
      </c>
      <c r="T61" s="194">
        <v>63</v>
      </c>
      <c r="U61" s="194">
        <v>68</v>
      </c>
      <c r="V61" s="194">
        <v>73</v>
      </c>
      <c r="W61" s="194">
        <v>79</v>
      </c>
      <c r="X61" s="194">
        <v>84</v>
      </c>
      <c r="Y61" s="194">
        <v>90</v>
      </c>
      <c r="Z61" s="194">
        <v>96</v>
      </c>
      <c r="AA61" s="194">
        <v>102</v>
      </c>
      <c r="AB61" s="194">
        <v>109</v>
      </c>
      <c r="AC61" s="194">
        <v>115</v>
      </c>
      <c r="AD61" s="194">
        <v>122</v>
      </c>
      <c r="AE61" s="194">
        <v>129</v>
      </c>
      <c r="AF61" s="194">
        <v>137</v>
      </c>
      <c r="AG61" s="194">
        <v>144</v>
      </c>
      <c r="AH61" s="194">
        <v>152</v>
      </c>
      <c r="AI61" s="194">
        <v>160</v>
      </c>
      <c r="AJ61" s="194">
        <v>168</v>
      </c>
      <c r="AK61" s="194">
        <v>177</v>
      </c>
      <c r="AL61" s="194">
        <v>186</v>
      </c>
      <c r="AM61" s="194">
        <v>195</v>
      </c>
      <c r="AN61" s="194">
        <v>204</v>
      </c>
      <c r="AO61" s="194">
        <v>214</v>
      </c>
      <c r="AP61" s="194">
        <v>224</v>
      </c>
      <c r="AQ61" s="194">
        <v>234</v>
      </c>
      <c r="AR61" s="194">
        <v>244</v>
      </c>
      <c r="AS61" s="194">
        <v>255</v>
      </c>
      <c r="AT61" s="194">
        <v>266</v>
      </c>
      <c r="AU61" s="194">
        <v>278</v>
      </c>
      <c r="AV61" s="194">
        <v>289</v>
      </c>
      <c r="AW61" s="194">
        <v>301</v>
      </c>
      <c r="AX61" s="194">
        <v>314</v>
      </c>
      <c r="AY61" s="194">
        <v>326</v>
      </c>
      <c r="AZ61" s="194">
        <v>339</v>
      </c>
      <c r="BA61" s="194">
        <v>353</v>
      </c>
      <c r="BB61" s="194">
        <v>366</v>
      </c>
      <c r="BC61" s="194">
        <v>380</v>
      </c>
      <c r="BD61" s="194">
        <v>395</v>
      </c>
      <c r="BE61" s="194">
        <v>409</v>
      </c>
      <c r="BF61" s="194">
        <v>424</v>
      </c>
      <c r="BG61" s="194">
        <v>439</v>
      </c>
      <c r="BH61" s="194">
        <v>455</v>
      </c>
      <c r="BI61" s="194">
        <v>470</v>
      </c>
      <c r="BJ61" s="194">
        <v>486</v>
      </c>
      <c r="BK61" s="194">
        <v>503</v>
      </c>
      <c r="BL61" s="194">
        <v>519</v>
      </c>
      <c r="BM61" s="194">
        <v>536</v>
      </c>
      <c r="BN61" s="194">
        <v>552</v>
      </c>
      <c r="BO61" s="194">
        <v>569</v>
      </c>
      <c r="BP61" s="194">
        <v>586</v>
      </c>
      <c r="BQ61" s="194">
        <v>602</v>
      </c>
      <c r="BR61" s="194">
        <v>619</v>
      </c>
      <c r="BS61" s="194">
        <v>635</v>
      </c>
      <c r="BT61" s="194">
        <v>651</v>
      </c>
      <c r="BU61" s="194">
        <v>667</v>
      </c>
      <c r="BV61" s="194">
        <v>682</v>
      </c>
      <c r="BW61" s="194">
        <v>697</v>
      </c>
      <c r="BX61" s="194">
        <v>711</v>
      </c>
      <c r="BY61" s="194">
        <v>725</v>
      </c>
      <c r="BZ61" s="194">
        <v>738</v>
      </c>
      <c r="CA61" s="194">
        <v>751</v>
      </c>
      <c r="CB61" s="194">
        <v>764</v>
      </c>
      <c r="CC61" s="194">
        <v>776</v>
      </c>
      <c r="CD61" s="194">
        <v>788</v>
      </c>
      <c r="CE61" s="194">
        <v>800</v>
      </c>
      <c r="CF61" s="194">
        <v>811</v>
      </c>
      <c r="CG61" s="194">
        <v>822</v>
      </c>
      <c r="CH61" s="194">
        <v>833</v>
      </c>
      <c r="CI61" s="194">
        <v>844</v>
      </c>
      <c r="CJ61" s="194">
        <v>854</v>
      </c>
      <c r="CK61" s="194">
        <v>864</v>
      </c>
      <c r="CL61" s="194">
        <v>874</v>
      </c>
      <c r="CM61" s="194">
        <v>883</v>
      </c>
      <c r="CN61" s="194">
        <v>893</v>
      </c>
      <c r="CO61" s="194">
        <v>902</v>
      </c>
      <c r="CP61" s="194">
        <v>913</v>
      </c>
      <c r="CQ61" s="194">
        <v>925</v>
      </c>
      <c r="CR61" s="194">
        <v>940</v>
      </c>
      <c r="CS61" s="194">
        <v>963</v>
      </c>
      <c r="CT61" s="194">
        <v>1000</v>
      </c>
      <c r="CU61" s="194">
        <v>0</v>
      </c>
      <c r="CV61" s="194">
        <v>0</v>
      </c>
      <c r="CW61" s="194">
        <v>0</v>
      </c>
      <c r="CX61" s="194">
        <v>0</v>
      </c>
      <c r="CY61" s="194">
        <v>0</v>
      </c>
    </row>
    <row r="62" spans="1:103" s="194" customFormat="1" x14ac:dyDescent="0.2">
      <c r="A62" s="193" t="s">
        <v>636</v>
      </c>
      <c r="B62" s="193" t="s">
        <v>15</v>
      </c>
      <c r="C62" s="194">
        <v>5</v>
      </c>
      <c r="D62" s="194">
        <v>0</v>
      </c>
      <c r="E62" s="194">
        <v>2</v>
      </c>
      <c r="F62" s="194">
        <v>5</v>
      </c>
      <c r="G62" s="194">
        <v>8</v>
      </c>
      <c r="H62" s="194">
        <v>12</v>
      </c>
      <c r="I62" s="194">
        <v>16</v>
      </c>
      <c r="J62" s="194">
        <v>21</v>
      </c>
      <c r="K62" s="194">
        <v>25</v>
      </c>
      <c r="L62" s="194">
        <v>29</v>
      </c>
      <c r="M62" s="194">
        <v>33</v>
      </c>
      <c r="N62" s="194">
        <v>37</v>
      </c>
      <c r="O62" s="194">
        <v>41</v>
      </c>
      <c r="P62" s="194">
        <v>46</v>
      </c>
      <c r="Q62" s="194">
        <v>50</v>
      </c>
      <c r="R62" s="194">
        <v>55</v>
      </c>
      <c r="S62" s="194">
        <v>60</v>
      </c>
      <c r="T62" s="194">
        <v>65</v>
      </c>
      <c r="U62" s="194">
        <v>71</v>
      </c>
      <c r="V62" s="194">
        <v>76</v>
      </c>
      <c r="W62" s="194">
        <v>82</v>
      </c>
      <c r="X62" s="194">
        <v>87</v>
      </c>
      <c r="Y62" s="194">
        <v>93</v>
      </c>
      <c r="Z62" s="194">
        <v>100</v>
      </c>
      <c r="AA62" s="194">
        <v>106</v>
      </c>
      <c r="AB62" s="194">
        <v>113</v>
      </c>
      <c r="AC62" s="194">
        <v>120</v>
      </c>
      <c r="AD62" s="194">
        <v>127</v>
      </c>
      <c r="AE62" s="194">
        <v>134</v>
      </c>
      <c r="AF62" s="194">
        <v>142</v>
      </c>
      <c r="AG62" s="194">
        <v>149</v>
      </c>
      <c r="AH62" s="194">
        <v>158</v>
      </c>
      <c r="AI62" s="194">
        <v>166</v>
      </c>
      <c r="AJ62" s="194">
        <v>174</v>
      </c>
      <c r="AK62" s="194">
        <v>183</v>
      </c>
      <c r="AL62" s="194">
        <v>192</v>
      </c>
      <c r="AM62" s="194">
        <v>202</v>
      </c>
      <c r="AN62" s="194">
        <v>211</v>
      </c>
      <c r="AO62" s="194">
        <v>221</v>
      </c>
      <c r="AP62" s="194">
        <v>232</v>
      </c>
      <c r="AQ62" s="194">
        <v>242</v>
      </c>
      <c r="AR62" s="194">
        <v>253</v>
      </c>
      <c r="AS62" s="194">
        <v>264</v>
      </c>
      <c r="AT62" s="194">
        <v>275</v>
      </c>
      <c r="AU62" s="194">
        <v>287</v>
      </c>
      <c r="AV62" s="194">
        <v>299</v>
      </c>
      <c r="AW62" s="194">
        <v>312</v>
      </c>
      <c r="AX62" s="194">
        <v>324</v>
      </c>
      <c r="AY62" s="194">
        <v>337</v>
      </c>
      <c r="AZ62" s="194">
        <v>351</v>
      </c>
      <c r="BA62" s="194">
        <v>364</v>
      </c>
      <c r="BB62" s="194">
        <v>378</v>
      </c>
      <c r="BC62" s="194">
        <v>393</v>
      </c>
      <c r="BD62" s="194">
        <v>407</v>
      </c>
      <c r="BE62" s="194">
        <v>422</v>
      </c>
      <c r="BF62" s="194">
        <v>438</v>
      </c>
      <c r="BG62" s="194">
        <v>453</v>
      </c>
      <c r="BH62" s="194">
        <v>469</v>
      </c>
      <c r="BI62" s="194">
        <v>485</v>
      </c>
      <c r="BJ62" s="194">
        <v>501</v>
      </c>
      <c r="BK62" s="194">
        <v>518</v>
      </c>
      <c r="BL62" s="194">
        <v>534</v>
      </c>
      <c r="BM62" s="194">
        <v>551</v>
      </c>
      <c r="BN62" s="194">
        <v>568</v>
      </c>
      <c r="BO62" s="194">
        <v>585</v>
      </c>
      <c r="BP62" s="194">
        <v>601</v>
      </c>
      <c r="BQ62" s="194">
        <v>618</v>
      </c>
      <c r="BR62" s="194">
        <v>634</v>
      </c>
      <c r="BS62" s="194">
        <v>650</v>
      </c>
      <c r="BT62" s="194">
        <v>666</v>
      </c>
      <c r="BU62" s="194">
        <v>681</v>
      </c>
      <c r="BV62" s="194">
        <v>696</v>
      </c>
      <c r="BW62" s="194">
        <v>710</v>
      </c>
      <c r="BX62" s="194">
        <v>724</v>
      </c>
      <c r="BY62" s="194">
        <v>738</v>
      </c>
      <c r="BZ62" s="194">
        <v>751</v>
      </c>
      <c r="CA62" s="194">
        <v>763</v>
      </c>
      <c r="CB62" s="194">
        <v>776</v>
      </c>
      <c r="CC62" s="194">
        <v>788</v>
      </c>
      <c r="CD62" s="194">
        <v>799</v>
      </c>
      <c r="CE62" s="194">
        <v>811</v>
      </c>
      <c r="CF62" s="194">
        <v>822</v>
      </c>
      <c r="CG62" s="194">
        <v>833</v>
      </c>
      <c r="CH62" s="194">
        <v>843</v>
      </c>
      <c r="CI62" s="194">
        <v>854</v>
      </c>
      <c r="CJ62" s="194">
        <v>864</v>
      </c>
      <c r="CK62" s="194">
        <v>873</v>
      </c>
      <c r="CL62" s="194">
        <v>883</v>
      </c>
      <c r="CM62" s="194">
        <v>892</v>
      </c>
      <c r="CN62" s="194">
        <v>902</v>
      </c>
      <c r="CO62" s="194">
        <v>912</v>
      </c>
      <c r="CP62" s="194">
        <v>925</v>
      </c>
      <c r="CQ62" s="194">
        <v>940</v>
      </c>
      <c r="CR62" s="194">
        <v>963</v>
      </c>
      <c r="CS62" s="194">
        <v>1000</v>
      </c>
      <c r="CT62" s="194">
        <v>0</v>
      </c>
      <c r="CU62" s="194">
        <v>0</v>
      </c>
      <c r="CV62" s="194">
        <v>0</v>
      </c>
      <c r="CW62" s="194">
        <v>0</v>
      </c>
      <c r="CX62" s="194">
        <v>0</v>
      </c>
      <c r="CY62" s="194">
        <v>0</v>
      </c>
    </row>
    <row r="63" spans="1:103" s="194" customFormat="1" x14ac:dyDescent="0.2">
      <c r="A63" s="193" t="s">
        <v>636</v>
      </c>
      <c r="B63" s="193" t="s">
        <v>15</v>
      </c>
      <c r="C63" s="194">
        <v>6</v>
      </c>
      <c r="D63" s="194">
        <v>0</v>
      </c>
      <c r="E63" s="194">
        <v>2</v>
      </c>
      <c r="F63" s="194">
        <v>5</v>
      </c>
      <c r="G63" s="194">
        <v>9</v>
      </c>
      <c r="H63" s="194">
        <v>12</v>
      </c>
      <c r="I63" s="194">
        <v>17</v>
      </c>
      <c r="J63" s="194">
        <v>21</v>
      </c>
      <c r="K63" s="194">
        <v>25</v>
      </c>
      <c r="L63" s="194">
        <v>30</v>
      </c>
      <c r="M63" s="194">
        <v>34</v>
      </c>
      <c r="N63" s="194">
        <v>38</v>
      </c>
      <c r="O63" s="194">
        <v>43</v>
      </c>
      <c r="P63" s="194">
        <v>47</v>
      </c>
      <c r="Q63" s="194">
        <v>52</v>
      </c>
      <c r="R63" s="194">
        <v>57</v>
      </c>
      <c r="S63" s="194">
        <v>62</v>
      </c>
      <c r="T63" s="194">
        <v>68</v>
      </c>
      <c r="U63" s="194">
        <v>73</v>
      </c>
      <c r="V63" s="194">
        <v>79</v>
      </c>
      <c r="W63" s="194">
        <v>85</v>
      </c>
      <c r="X63" s="194">
        <v>91</v>
      </c>
      <c r="Y63" s="194">
        <v>97</v>
      </c>
      <c r="Z63" s="194">
        <v>103</v>
      </c>
      <c r="AA63" s="194">
        <v>110</v>
      </c>
      <c r="AB63" s="194">
        <v>117</v>
      </c>
      <c r="AC63" s="194">
        <v>124</v>
      </c>
      <c r="AD63" s="194">
        <v>131</v>
      </c>
      <c r="AE63" s="194">
        <v>139</v>
      </c>
      <c r="AF63" s="194">
        <v>147</v>
      </c>
      <c r="AG63" s="194">
        <v>155</v>
      </c>
      <c r="AH63" s="194">
        <v>163</v>
      </c>
      <c r="AI63" s="194">
        <v>172</v>
      </c>
      <c r="AJ63" s="194">
        <v>181</v>
      </c>
      <c r="AK63" s="194">
        <v>190</v>
      </c>
      <c r="AL63" s="194">
        <v>199</v>
      </c>
      <c r="AM63" s="194">
        <v>209</v>
      </c>
      <c r="AN63" s="194">
        <v>219</v>
      </c>
      <c r="AO63" s="194">
        <v>229</v>
      </c>
      <c r="AP63" s="194">
        <v>240</v>
      </c>
      <c r="AQ63" s="194">
        <v>251</v>
      </c>
      <c r="AR63" s="194">
        <v>262</v>
      </c>
      <c r="AS63" s="194">
        <v>273</v>
      </c>
      <c r="AT63" s="194">
        <v>285</v>
      </c>
      <c r="AU63" s="194">
        <v>297</v>
      </c>
      <c r="AV63" s="194">
        <v>309</v>
      </c>
      <c r="AW63" s="194">
        <v>322</v>
      </c>
      <c r="AX63" s="194">
        <v>335</v>
      </c>
      <c r="AY63" s="194">
        <v>349</v>
      </c>
      <c r="AZ63" s="194">
        <v>362</v>
      </c>
      <c r="BA63" s="194">
        <v>376</v>
      </c>
      <c r="BB63" s="194">
        <v>391</v>
      </c>
      <c r="BC63" s="194">
        <v>405</v>
      </c>
      <c r="BD63" s="194">
        <v>420</v>
      </c>
      <c r="BE63" s="194">
        <v>436</v>
      </c>
      <c r="BF63" s="194">
        <v>451</v>
      </c>
      <c r="BG63" s="194">
        <v>467</v>
      </c>
      <c r="BH63" s="194">
        <v>483</v>
      </c>
      <c r="BI63" s="194">
        <v>500</v>
      </c>
      <c r="BJ63" s="194">
        <v>516</v>
      </c>
      <c r="BK63" s="194">
        <v>533</v>
      </c>
      <c r="BL63" s="194">
        <v>550</v>
      </c>
      <c r="BM63" s="194">
        <v>566</v>
      </c>
      <c r="BN63" s="194">
        <v>583</v>
      </c>
      <c r="BO63" s="194">
        <v>600</v>
      </c>
      <c r="BP63" s="194">
        <v>617</v>
      </c>
      <c r="BQ63" s="194">
        <v>633</v>
      </c>
      <c r="BR63" s="194">
        <v>649</v>
      </c>
      <c r="BS63" s="194">
        <v>665</v>
      </c>
      <c r="BT63" s="194">
        <v>680</v>
      </c>
      <c r="BU63" s="194">
        <v>695</v>
      </c>
      <c r="BV63" s="194">
        <v>709</v>
      </c>
      <c r="BW63" s="194">
        <v>723</v>
      </c>
      <c r="BX63" s="194">
        <v>737</v>
      </c>
      <c r="BY63" s="194">
        <v>750</v>
      </c>
      <c r="BZ63" s="194">
        <v>763</v>
      </c>
      <c r="CA63" s="194">
        <v>775</v>
      </c>
      <c r="CB63" s="194">
        <v>787</v>
      </c>
      <c r="CC63" s="194">
        <v>799</v>
      </c>
      <c r="CD63" s="194">
        <v>810</v>
      </c>
      <c r="CE63" s="194">
        <v>821</v>
      </c>
      <c r="CF63" s="194">
        <v>832</v>
      </c>
      <c r="CG63" s="194">
        <v>843</v>
      </c>
      <c r="CH63" s="194">
        <v>853</v>
      </c>
      <c r="CI63" s="194">
        <v>863</v>
      </c>
      <c r="CJ63" s="194">
        <v>873</v>
      </c>
      <c r="CK63" s="194">
        <v>883</v>
      </c>
      <c r="CL63" s="194">
        <v>892</v>
      </c>
      <c r="CM63" s="194">
        <v>902</v>
      </c>
      <c r="CN63" s="194">
        <v>912</v>
      </c>
      <c r="CO63" s="194">
        <v>924</v>
      </c>
      <c r="CP63" s="194">
        <v>940</v>
      </c>
      <c r="CQ63" s="194">
        <v>963</v>
      </c>
      <c r="CR63" s="194">
        <v>1000</v>
      </c>
      <c r="CS63" s="194">
        <v>0</v>
      </c>
      <c r="CT63" s="194">
        <v>0</v>
      </c>
      <c r="CU63" s="194">
        <v>0</v>
      </c>
      <c r="CV63" s="194">
        <v>0</v>
      </c>
      <c r="CW63" s="194">
        <v>0</v>
      </c>
      <c r="CX63" s="194">
        <v>0</v>
      </c>
      <c r="CY63" s="194">
        <v>0</v>
      </c>
    </row>
    <row r="64" spans="1:103" s="194" customFormat="1" x14ac:dyDescent="0.2">
      <c r="A64" s="193" t="s">
        <v>636</v>
      </c>
      <c r="B64" s="193" t="s">
        <v>15</v>
      </c>
      <c r="C64" s="194">
        <v>7</v>
      </c>
      <c r="D64" s="194">
        <v>0</v>
      </c>
      <c r="E64" s="194">
        <v>2</v>
      </c>
      <c r="F64" s="194">
        <v>5</v>
      </c>
      <c r="G64" s="194">
        <v>9</v>
      </c>
      <c r="H64" s="194">
        <v>13</v>
      </c>
      <c r="I64" s="194">
        <v>17</v>
      </c>
      <c r="J64" s="194">
        <v>22</v>
      </c>
      <c r="K64" s="194">
        <v>26</v>
      </c>
      <c r="L64" s="194">
        <v>31</v>
      </c>
      <c r="M64" s="194">
        <v>35</v>
      </c>
      <c r="N64" s="194">
        <v>40</v>
      </c>
      <c r="O64" s="194">
        <v>44</v>
      </c>
      <c r="P64" s="194">
        <v>49</v>
      </c>
      <c r="Q64" s="194">
        <v>54</v>
      </c>
      <c r="R64" s="194">
        <v>59</v>
      </c>
      <c r="S64" s="194">
        <v>64</v>
      </c>
      <c r="T64" s="194">
        <v>70</v>
      </c>
      <c r="U64" s="194">
        <v>76</v>
      </c>
      <c r="V64" s="194">
        <v>81</v>
      </c>
      <c r="W64" s="194">
        <v>88</v>
      </c>
      <c r="X64" s="194">
        <v>94</v>
      </c>
      <c r="Y64" s="194">
        <v>100</v>
      </c>
      <c r="Z64" s="194">
        <v>107</v>
      </c>
      <c r="AA64" s="194">
        <v>114</v>
      </c>
      <c r="AB64" s="194">
        <v>121</v>
      </c>
      <c r="AC64" s="194">
        <v>128</v>
      </c>
      <c r="AD64" s="194">
        <v>136</v>
      </c>
      <c r="AE64" s="194">
        <v>144</v>
      </c>
      <c r="AF64" s="194">
        <v>152</v>
      </c>
      <c r="AG64" s="194">
        <v>160</v>
      </c>
      <c r="AH64" s="194">
        <v>169</v>
      </c>
      <c r="AI64" s="194">
        <v>178</v>
      </c>
      <c r="AJ64" s="194">
        <v>187</v>
      </c>
      <c r="AK64" s="194">
        <v>197</v>
      </c>
      <c r="AL64" s="194">
        <v>206</v>
      </c>
      <c r="AM64" s="194">
        <v>216</v>
      </c>
      <c r="AN64" s="194">
        <v>227</v>
      </c>
      <c r="AO64" s="194">
        <v>237</v>
      </c>
      <c r="AP64" s="194">
        <v>248</v>
      </c>
      <c r="AQ64" s="194">
        <v>259</v>
      </c>
      <c r="AR64" s="194">
        <v>271</v>
      </c>
      <c r="AS64" s="194">
        <v>283</v>
      </c>
      <c r="AT64" s="194">
        <v>295</v>
      </c>
      <c r="AU64" s="194">
        <v>307</v>
      </c>
      <c r="AV64" s="194">
        <v>320</v>
      </c>
      <c r="AW64" s="194">
        <v>333</v>
      </c>
      <c r="AX64" s="194">
        <v>347</v>
      </c>
      <c r="AY64" s="194">
        <v>360</v>
      </c>
      <c r="AZ64" s="194">
        <v>374</v>
      </c>
      <c r="BA64" s="194">
        <v>389</v>
      </c>
      <c r="BB64" s="194">
        <v>404</v>
      </c>
      <c r="BC64" s="194">
        <v>419</v>
      </c>
      <c r="BD64" s="194">
        <v>434</v>
      </c>
      <c r="BE64" s="194">
        <v>449</v>
      </c>
      <c r="BF64" s="194">
        <v>465</v>
      </c>
      <c r="BG64" s="194">
        <v>482</v>
      </c>
      <c r="BH64" s="194">
        <v>498</v>
      </c>
      <c r="BI64" s="194">
        <v>514</v>
      </c>
      <c r="BJ64" s="194">
        <v>531</v>
      </c>
      <c r="BK64" s="194">
        <v>548</v>
      </c>
      <c r="BL64" s="194">
        <v>565</v>
      </c>
      <c r="BM64" s="194">
        <v>582</v>
      </c>
      <c r="BN64" s="194">
        <v>599</v>
      </c>
      <c r="BO64" s="194">
        <v>615</v>
      </c>
      <c r="BP64" s="194">
        <v>632</v>
      </c>
      <c r="BQ64" s="194">
        <v>648</v>
      </c>
      <c r="BR64" s="194">
        <v>664</v>
      </c>
      <c r="BS64" s="194">
        <v>679</v>
      </c>
      <c r="BT64" s="194">
        <v>694</v>
      </c>
      <c r="BU64" s="194">
        <v>708</v>
      </c>
      <c r="BV64" s="194">
        <v>722</v>
      </c>
      <c r="BW64" s="194">
        <v>736</v>
      </c>
      <c r="BX64" s="194">
        <v>749</v>
      </c>
      <c r="BY64" s="194">
        <v>762</v>
      </c>
      <c r="BZ64" s="194">
        <v>774</v>
      </c>
      <c r="CA64" s="194">
        <v>786</v>
      </c>
      <c r="CB64" s="194">
        <v>798</v>
      </c>
      <c r="CC64" s="194">
        <v>809</v>
      </c>
      <c r="CD64" s="194">
        <v>820</v>
      </c>
      <c r="CE64" s="194">
        <v>831</v>
      </c>
      <c r="CF64" s="194">
        <v>842</v>
      </c>
      <c r="CG64" s="194">
        <v>853</v>
      </c>
      <c r="CH64" s="194">
        <v>863</v>
      </c>
      <c r="CI64" s="194">
        <v>873</v>
      </c>
      <c r="CJ64" s="194">
        <v>882</v>
      </c>
      <c r="CK64" s="194">
        <v>892</v>
      </c>
      <c r="CL64" s="194">
        <v>901</v>
      </c>
      <c r="CM64" s="194">
        <v>912</v>
      </c>
      <c r="CN64" s="194">
        <v>924</v>
      </c>
      <c r="CO64" s="194">
        <v>940</v>
      </c>
      <c r="CP64" s="194">
        <v>963</v>
      </c>
      <c r="CQ64" s="194">
        <v>1000</v>
      </c>
      <c r="CR64" s="194">
        <v>0</v>
      </c>
      <c r="CS64" s="194">
        <v>0</v>
      </c>
      <c r="CT64" s="194">
        <v>0</v>
      </c>
      <c r="CU64" s="194">
        <v>0</v>
      </c>
      <c r="CV64" s="194">
        <v>0</v>
      </c>
      <c r="CW64" s="194">
        <v>0</v>
      </c>
      <c r="CX64" s="194">
        <v>0</v>
      </c>
      <c r="CY64" s="194">
        <v>0</v>
      </c>
    </row>
    <row r="65" spans="1:103" s="194" customFormat="1" x14ac:dyDescent="0.2">
      <c r="A65" s="193" t="s">
        <v>636</v>
      </c>
      <c r="B65" s="193" t="s">
        <v>15</v>
      </c>
      <c r="C65" s="194">
        <v>8</v>
      </c>
      <c r="D65" s="194">
        <v>0</v>
      </c>
      <c r="E65" s="194">
        <v>2</v>
      </c>
      <c r="F65" s="194">
        <v>5</v>
      </c>
      <c r="G65" s="194">
        <v>9</v>
      </c>
      <c r="H65" s="194">
        <v>13</v>
      </c>
      <c r="I65" s="194">
        <v>18</v>
      </c>
      <c r="J65" s="194">
        <v>23</v>
      </c>
      <c r="K65" s="194">
        <v>27</v>
      </c>
      <c r="L65" s="194">
        <v>32</v>
      </c>
      <c r="M65" s="194">
        <v>36</v>
      </c>
      <c r="N65" s="194">
        <v>41</v>
      </c>
      <c r="O65" s="194">
        <v>46</v>
      </c>
      <c r="P65" s="194">
        <v>51</v>
      </c>
      <c r="Q65" s="194">
        <v>56</v>
      </c>
      <c r="R65" s="194">
        <v>61</v>
      </c>
      <c r="S65" s="194">
        <v>67</v>
      </c>
      <c r="T65" s="194">
        <v>72</v>
      </c>
      <c r="U65" s="194">
        <v>78</v>
      </c>
      <c r="V65" s="194">
        <v>84</v>
      </c>
      <c r="W65" s="194">
        <v>91</v>
      </c>
      <c r="X65" s="194">
        <v>97</v>
      </c>
      <c r="Y65" s="194">
        <v>104</v>
      </c>
      <c r="Z65" s="194">
        <v>111</v>
      </c>
      <c r="AA65" s="194">
        <v>118</v>
      </c>
      <c r="AB65" s="194">
        <v>125</v>
      </c>
      <c r="AC65" s="194">
        <v>133</v>
      </c>
      <c r="AD65" s="194">
        <v>141</v>
      </c>
      <c r="AE65" s="194">
        <v>149</v>
      </c>
      <c r="AF65" s="194">
        <v>158</v>
      </c>
      <c r="AG65" s="194">
        <v>166</v>
      </c>
      <c r="AH65" s="194">
        <v>175</v>
      </c>
      <c r="AI65" s="194">
        <v>184</v>
      </c>
      <c r="AJ65" s="194">
        <v>194</v>
      </c>
      <c r="AK65" s="194">
        <v>204</v>
      </c>
      <c r="AL65" s="194">
        <v>214</v>
      </c>
      <c r="AM65" s="194">
        <v>224</v>
      </c>
      <c r="AN65" s="194">
        <v>235</v>
      </c>
      <c r="AO65" s="194">
        <v>245</v>
      </c>
      <c r="AP65" s="194">
        <v>257</v>
      </c>
      <c r="AQ65" s="194">
        <v>268</v>
      </c>
      <c r="AR65" s="194">
        <v>280</v>
      </c>
      <c r="AS65" s="194">
        <v>292</v>
      </c>
      <c r="AT65" s="194">
        <v>305</v>
      </c>
      <c r="AU65" s="194">
        <v>318</v>
      </c>
      <c r="AV65" s="194">
        <v>331</v>
      </c>
      <c r="AW65" s="194">
        <v>344</v>
      </c>
      <c r="AX65" s="194">
        <v>358</v>
      </c>
      <c r="AY65" s="194">
        <v>372</v>
      </c>
      <c r="AZ65" s="194">
        <v>387</v>
      </c>
      <c r="BA65" s="194">
        <v>401</v>
      </c>
      <c r="BB65" s="194">
        <v>417</v>
      </c>
      <c r="BC65" s="194">
        <v>432</v>
      </c>
      <c r="BD65" s="194">
        <v>448</v>
      </c>
      <c r="BE65" s="194">
        <v>464</v>
      </c>
      <c r="BF65" s="194">
        <v>480</v>
      </c>
      <c r="BG65" s="194">
        <v>496</v>
      </c>
      <c r="BH65" s="194">
        <v>513</v>
      </c>
      <c r="BI65" s="194">
        <v>530</v>
      </c>
      <c r="BJ65" s="194">
        <v>547</v>
      </c>
      <c r="BK65" s="194">
        <v>563</v>
      </c>
      <c r="BL65" s="194">
        <v>580</v>
      </c>
      <c r="BM65" s="194">
        <v>597</v>
      </c>
      <c r="BN65" s="194">
        <v>614</v>
      </c>
      <c r="BO65" s="194">
        <v>630</v>
      </c>
      <c r="BP65" s="194">
        <v>647</v>
      </c>
      <c r="BQ65" s="194">
        <v>662</v>
      </c>
      <c r="BR65" s="194">
        <v>678</v>
      </c>
      <c r="BS65" s="194">
        <v>693</v>
      </c>
      <c r="BT65" s="194">
        <v>707</v>
      </c>
      <c r="BU65" s="194">
        <v>721</v>
      </c>
      <c r="BV65" s="194">
        <v>735</v>
      </c>
      <c r="BW65" s="194">
        <v>748</v>
      </c>
      <c r="BX65" s="194">
        <v>761</v>
      </c>
      <c r="BY65" s="194">
        <v>773</v>
      </c>
      <c r="BZ65" s="194">
        <v>785</v>
      </c>
      <c r="CA65" s="194">
        <v>797</v>
      </c>
      <c r="CB65" s="194">
        <v>809</v>
      </c>
      <c r="CC65" s="194">
        <v>820</v>
      </c>
      <c r="CD65" s="194">
        <v>831</v>
      </c>
      <c r="CE65" s="194">
        <v>842</v>
      </c>
      <c r="CF65" s="194">
        <v>852</v>
      </c>
      <c r="CG65" s="194">
        <v>862</v>
      </c>
      <c r="CH65" s="194">
        <v>872</v>
      </c>
      <c r="CI65" s="194">
        <v>882</v>
      </c>
      <c r="CJ65" s="194">
        <v>891</v>
      </c>
      <c r="CK65" s="194">
        <v>901</v>
      </c>
      <c r="CL65" s="194">
        <v>912</v>
      </c>
      <c r="CM65" s="194">
        <v>924</v>
      </c>
      <c r="CN65" s="194">
        <v>940</v>
      </c>
      <c r="CO65" s="194">
        <v>962</v>
      </c>
      <c r="CP65" s="194">
        <v>1000</v>
      </c>
      <c r="CQ65" s="194">
        <v>0</v>
      </c>
      <c r="CR65" s="194">
        <v>0</v>
      </c>
      <c r="CS65" s="194">
        <v>0</v>
      </c>
      <c r="CT65" s="194">
        <v>0</v>
      </c>
      <c r="CU65" s="194">
        <v>0</v>
      </c>
      <c r="CV65" s="194">
        <v>0</v>
      </c>
      <c r="CW65" s="194">
        <v>0</v>
      </c>
      <c r="CX65" s="194">
        <v>0</v>
      </c>
      <c r="CY65" s="194">
        <v>0</v>
      </c>
    </row>
    <row r="66" spans="1:103" s="194" customFormat="1" x14ac:dyDescent="0.2">
      <c r="A66" s="193" t="s">
        <v>636</v>
      </c>
      <c r="B66" s="193" t="s">
        <v>15</v>
      </c>
      <c r="C66" s="194">
        <v>9</v>
      </c>
      <c r="D66" s="194">
        <v>0</v>
      </c>
      <c r="E66" s="194">
        <v>2</v>
      </c>
      <c r="F66" s="194">
        <v>6</v>
      </c>
      <c r="G66" s="194">
        <v>10</v>
      </c>
      <c r="H66" s="194">
        <v>14</v>
      </c>
      <c r="I66" s="194">
        <v>19</v>
      </c>
      <c r="J66" s="194">
        <v>24</v>
      </c>
      <c r="K66" s="194">
        <v>28</v>
      </c>
      <c r="L66" s="194">
        <v>33</v>
      </c>
      <c r="M66" s="194">
        <v>38</v>
      </c>
      <c r="N66" s="194">
        <v>42</v>
      </c>
      <c r="O66" s="194">
        <v>47</v>
      </c>
      <c r="P66" s="194">
        <v>53</v>
      </c>
      <c r="Q66" s="194">
        <v>58</v>
      </c>
      <c r="R66" s="194">
        <v>63</v>
      </c>
      <c r="S66" s="194">
        <v>69</v>
      </c>
      <c r="T66" s="194">
        <v>75</v>
      </c>
      <c r="U66" s="194">
        <v>81</v>
      </c>
      <c r="V66" s="194">
        <v>87</v>
      </c>
      <c r="W66" s="194">
        <v>94</v>
      </c>
      <c r="X66" s="194">
        <v>101</v>
      </c>
      <c r="Y66" s="194">
        <v>108</v>
      </c>
      <c r="Z66" s="194">
        <v>115</v>
      </c>
      <c r="AA66" s="194">
        <v>122</v>
      </c>
      <c r="AB66" s="194">
        <v>130</v>
      </c>
      <c r="AC66" s="194">
        <v>138</v>
      </c>
      <c r="AD66" s="194">
        <v>146</v>
      </c>
      <c r="AE66" s="194">
        <v>155</v>
      </c>
      <c r="AF66" s="194">
        <v>163</v>
      </c>
      <c r="AG66" s="194">
        <v>172</v>
      </c>
      <c r="AH66" s="194">
        <v>181</v>
      </c>
      <c r="AI66" s="194">
        <v>191</v>
      </c>
      <c r="AJ66" s="194">
        <v>201</v>
      </c>
      <c r="AK66" s="194">
        <v>211</v>
      </c>
      <c r="AL66" s="194">
        <v>221</v>
      </c>
      <c r="AM66" s="194">
        <v>232</v>
      </c>
      <c r="AN66" s="194">
        <v>243</v>
      </c>
      <c r="AO66" s="194">
        <v>254</v>
      </c>
      <c r="AP66" s="194">
        <v>266</v>
      </c>
      <c r="AQ66" s="194">
        <v>277</v>
      </c>
      <c r="AR66" s="194">
        <v>290</v>
      </c>
      <c r="AS66" s="194">
        <v>302</v>
      </c>
      <c r="AT66" s="194">
        <v>315</v>
      </c>
      <c r="AU66" s="194">
        <v>328</v>
      </c>
      <c r="AV66" s="194">
        <v>342</v>
      </c>
      <c r="AW66" s="194">
        <v>356</v>
      </c>
      <c r="AX66" s="194">
        <v>370</v>
      </c>
      <c r="AY66" s="194">
        <v>385</v>
      </c>
      <c r="AZ66" s="194">
        <v>399</v>
      </c>
      <c r="BA66" s="194">
        <v>414</v>
      </c>
      <c r="BB66" s="194">
        <v>430</v>
      </c>
      <c r="BC66" s="194">
        <v>446</v>
      </c>
      <c r="BD66" s="194">
        <v>462</v>
      </c>
      <c r="BE66" s="194">
        <v>478</v>
      </c>
      <c r="BF66" s="194">
        <v>494</v>
      </c>
      <c r="BG66" s="194">
        <v>511</v>
      </c>
      <c r="BH66" s="194">
        <v>528</v>
      </c>
      <c r="BI66" s="194">
        <v>545</v>
      </c>
      <c r="BJ66" s="194">
        <v>562</v>
      </c>
      <c r="BK66" s="194">
        <v>579</v>
      </c>
      <c r="BL66" s="194">
        <v>596</v>
      </c>
      <c r="BM66" s="194">
        <v>613</v>
      </c>
      <c r="BN66" s="194">
        <v>629</v>
      </c>
      <c r="BO66" s="194">
        <v>645</v>
      </c>
      <c r="BP66" s="194">
        <v>661</v>
      </c>
      <c r="BQ66" s="194">
        <v>677</v>
      </c>
      <c r="BR66" s="194">
        <v>692</v>
      </c>
      <c r="BS66" s="194">
        <v>706</v>
      </c>
      <c r="BT66" s="194">
        <v>720</v>
      </c>
      <c r="BU66" s="194">
        <v>734</v>
      </c>
      <c r="BV66" s="194">
        <v>747</v>
      </c>
      <c r="BW66" s="194">
        <v>760</v>
      </c>
      <c r="BX66" s="194">
        <v>773</v>
      </c>
      <c r="BY66" s="194">
        <v>785</v>
      </c>
      <c r="BZ66" s="194">
        <v>797</v>
      </c>
      <c r="CA66" s="194">
        <v>808</v>
      </c>
      <c r="CB66" s="194">
        <v>819</v>
      </c>
      <c r="CC66" s="194">
        <v>830</v>
      </c>
      <c r="CD66" s="194">
        <v>841</v>
      </c>
      <c r="CE66" s="194">
        <v>852</v>
      </c>
      <c r="CF66" s="194">
        <v>862</v>
      </c>
      <c r="CG66" s="194">
        <v>872</v>
      </c>
      <c r="CH66" s="194">
        <v>881</v>
      </c>
      <c r="CI66" s="194">
        <v>891</v>
      </c>
      <c r="CJ66" s="194">
        <v>901</v>
      </c>
      <c r="CK66" s="194">
        <v>911</v>
      </c>
      <c r="CL66" s="194">
        <v>924</v>
      </c>
      <c r="CM66" s="194">
        <v>939</v>
      </c>
      <c r="CN66" s="194">
        <v>962</v>
      </c>
      <c r="CO66" s="194">
        <v>1000</v>
      </c>
      <c r="CP66" s="194">
        <v>0</v>
      </c>
      <c r="CQ66" s="194">
        <v>0</v>
      </c>
      <c r="CR66" s="194">
        <v>0</v>
      </c>
      <c r="CS66" s="194">
        <v>0</v>
      </c>
      <c r="CT66" s="194">
        <v>0</v>
      </c>
      <c r="CU66" s="194">
        <v>0</v>
      </c>
      <c r="CV66" s="194">
        <v>0</v>
      </c>
      <c r="CW66" s="194">
        <v>0</v>
      </c>
      <c r="CX66" s="194">
        <v>0</v>
      </c>
      <c r="CY66" s="194">
        <v>0</v>
      </c>
    </row>
    <row r="67" spans="1:103" s="194" customFormat="1" x14ac:dyDescent="0.2">
      <c r="A67" s="193" t="s">
        <v>636</v>
      </c>
      <c r="B67" s="193" t="s">
        <v>15</v>
      </c>
      <c r="C67" s="194">
        <v>10</v>
      </c>
      <c r="D67" s="194">
        <v>0</v>
      </c>
      <c r="E67" s="194">
        <v>2</v>
      </c>
      <c r="F67" s="194">
        <v>6</v>
      </c>
      <c r="G67" s="194">
        <v>10</v>
      </c>
      <c r="H67" s="194">
        <v>14</v>
      </c>
      <c r="I67" s="194">
        <v>19</v>
      </c>
      <c r="J67" s="194">
        <v>25</v>
      </c>
      <c r="K67" s="194">
        <v>29</v>
      </c>
      <c r="L67" s="194">
        <v>34</v>
      </c>
      <c r="M67" s="194">
        <v>39</v>
      </c>
      <c r="N67" s="194">
        <v>44</v>
      </c>
      <c r="O67" s="194">
        <v>49</v>
      </c>
      <c r="P67" s="194">
        <v>54</v>
      </c>
      <c r="Q67" s="194">
        <v>60</v>
      </c>
      <c r="R67" s="194">
        <v>66</v>
      </c>
      <c r="S67" s="194">
        <v>72</v>
      </c>
      <c r="T67" s="194">
        <v>78</v>
      </c>
      <c r="U67" s="194">
        <v>84</v>
      </c>
      <c r="V67" s="194">
        <v>91</v>
      </c>
      <c r="W67" s="194">
        <v>97</v>
      </c>
      <c r="X67" s="194">
        <v>104</v>
      </c>
      <c r="Y67" s="194">
        <v>112</v>
      </c>
      <c r="Z67" s="194">
        <v>119</v>
      </c>
      <c r="AA67" s="194">
        <v>127</v>
      </c>
      <c r="AB67" s="194">
        <v>135</v>
      </c>
      <c r="AC67" s="194">
        <v>143</v>
      </c>
      <c r="AD67" s="194">
        <v>151</v>
      </c>
      <c r="AE67" s="194">
        <v>160</v>
      </c>
      <c r="AF67" s="194">
        <v>169</v>
      </c>
      <c r="AG67" s="194">
        <v>178</v>
      </c>
      <c r="AH67" s="194">
        <v>188</v>
      </c>
      <c r="AI67" s="194">
        <v>198</v>
      </c>
      <c r="AJ67" s="194">
        <v>208</v>
      </c>
      <c r="AK67" s="194">
        <v>218</v>
      </c>
      <c r="AL67" s="194">
        <v>229</v>
      </c>
      <c r="AM67" s="194">
        <v>240</v>
      </c>
      <c r="AN67" s="194">
        <v>251</v>
      </c>
      <c r="AO67" s="194">
        <v>263</v>
      </c>
      <c r="AP67" s="194">
        <v>275</v>
      </c>
      <c r="AQ67" s="194">
        <v>287</v>
      </c>
      <c r="AR67" s="194">
        <v>300</v>
      </c>
      <c r="AS67" s="194">
        <v>313</v>
      </c>
      <c r="AT67" s="194">
        <v>326</v>
      </c>
      <c r="AU67" s="194">
        <v>340</v>
      </c>
      <c r="AV67" s="194">
        <v>353</v>
      </c>
      <c r="AW67" s="194">
        <v>368</v>
      </c>
      <c r="AX67" s="194">
        <v>382</v>
      </c>
      <c r="AY67" s="194">
        <v>397</v>
      </c>
      <c r="AZ67" s="194">
        <v>412</v>
      </c>
      <c r="BA67" s="194">
        <v>428</v>
      </c>
      <c r="BB67" s="194">
        <v>444</v>
      </c>
      <c r="BC67" s="194">
        <v>460</v>
      </c>
      <c r="BD67" s="194">
        <v>476</v>
      </c>
      <c r="BE67" s="194">
        <v>493</v>
      </c>
      <c r="BF67" s="194">
        <v>509</v>
      </c>
      <c r="BG67" s="194">
        <v>526</v>
      </c>
      <c r="BH67" s="194">
        <v>543</v>
      </c>
      <c r="BI67" s="194">
        <v>560</v>
      </c>
      <c r="BJ67" s="194">
        <v>577</v>
      </c>
      <c r="BK67" s="194">
        <v>594</v>
      </c>
      <c r="BL67" s="194">
        <v>611</v>
      </c>
      <c r="BM67" s="194">
        <v>628</v>
      </c>
      <c r="BN67" s="194">
        <v>644</v>
      </c>
      <c r="BO67" s="194">
        <v>660</v>
      </c>
      <c r="BP67" s="194">
        <v>675</v>
      </c>
      <c r="BQ67" s="194">
        <v>691</v>
      </c>
      <c r="BR67" s="194">
        <v>705</v>
      </c>
      <c r="BS67" s="194">
        <v>719</v>
      </c>
      <c r="BT67" s="194">
        <v>733</v>
      </c>
      <c r="BU67" s="194">
        <v>746</v>
      </c>
      <c r="BV67" s="194">
        <v>759</v>
      </c>
      <c r="BW67" s="194">
        <v>772</v>
      </c>
      <c r="BX67" s="194">
        <v>784</v>
      </c>
      <c r="BY67" s="194">
        <v>796</v>
      </c>
      <c r="BZ67" s="194">
        <v>807</v>
      </c>
      <c r="CA67" s="194">
        <v>819</v>
      </c>
      <c r="CB67" s="194">
        <v>830</v>
      </c>
      <c r="CC67" s="194">
        <v>841</v>
      </c>
      <c r="CD67" s="194">
        <v>851</v>
      </c>
      <c r="CE67" s="194">
        <v>861</v>
      </c>
      <c r="CF67" s="194">
        <v>871</v>
      </c>
      <c r="CG67" s="194">
        <v>881</v>
      </c>
      <c r="CH67" s="194">
        <v>891</v>
      </c>
      <c r="CI67" s="194">
        <v>900</v>
      </c>
      <c r="CJ67" s="194">
        <v>911</v>
      </c>
      <c r="CK67" s="194">
        <v>923</v>
      </c>
      <c r="CL67" s="194">
        <v>939</v>
      </c>
      <c r="CM67" s="194">
        <v>962</v>
      </c>
      <c r="CN67" s="194">
        <v>1000</v>
      </c>
      <c r="CO67" s="194">
        <v>0</v>
      </c>
      <c r="CP67" s="194">
        <v>0</v>
      </c>
      <c r="CQ67" s="194">
        <v>0</v>
      </c>
      <c r="CR67" s="194">
        <v>0</v>
      </c>
      <c r="CS67" s="194">
        <v>0</v>
      </c>
      <c r="CT67" s="194">
        <v>0</v>
      </c>
      <c r="CU67" s="194">
        <v>0</v>
      </c>
      <c r="CV67" s="194">
        <v>0</v>
      </c>
      <c r="CW67" s="194">
        <v>0</v>
      </c>
      <c r="CX67" s="194">
        <v>0</v>
      </c>
      <c r="CY67" s="194">
        <v>0</v>
      </c>
    </row>
    <row r="68" spans="1:103" s="194" customFormat="1" x14ac:dyDescent="0.2">
      <c r="A68" s="193" t="s">
        <v>636</v>
      </c>
      <c r="B68" s="193" t="s">
        <v>15</v>
      </c>
      <c r="C68" s="194">
        <v>11</v>
      </c>
      <c r="D68" s="194">
        <v>0</v>
      </c>
      <c r="E68" s="194">
        <v>2</v>
      </c>
      <c r="F68" s="194">
        <v>6</v>
      </c>
      <c r="G68" s="194">
        <v>10</v>
      </c>
      <c r="H68" s="194">
        <v>15</v>
      </c>
      <c r="I68" s="194">
        <v>20</v>
      </c>
      <c r="J68" s="194">
        <v>26</v>
      </c>
      <c r="K68" s="194">
        <v>30</v>
      </c>
      <c r="L68" s="194">
        <v>35</v>
      </c>
      <c r="M68" s="194">
        <v>40</v>
      </c>
      <c r="N68" s="194">
        <v>45</v>
      </c>
      <c r="O68" s="194">
        <v>51</v>
      </c>
      <c r="P68" s="194">
        <v>56</v>
      </c>
      <c r="Q68" s="194">
        <v>62</v>
      </c>
      <c r="R68" s="194">
        <v>68</v>
      </c>
      <c r="S68" s="194">
        <v>74</v>
      </c>
      <c r="T68" s="194">
        <v>81</v>
      </c>
      <c r="U68" s="194">
        <v>87</v>
      </c>
      <c r="V68" s="194">
        <v>94</v>
      </c>
      <c r="W68" s="194">
        <v>101</v>
      </c>
      <c r="X68" s="194">
        <v>108</v>
      </c>
      <c r="Y68" s="194">
        <v>116</v>
      </c>
      <c r="Z68" s="194">
        <v>124</v>
      </c>
      <c r="AA68" s="194">
        <v>131</v>
      </c>
      <c r="AB68" s="194">
        <v>140</v>
      </c>
      <c r="AC68" s="194">
        <v>148</v>
      </c>
      <c r="AD68" s="194">
        <v>157</v>
      </c>
      <c r="AE68" s="194">
        <v>166</v>
      </c>
      <c r="AF68" s="194">
        <v>175</v>
      </c>
      <c r="AG68" s="194">
        <v>185</v>
      </c>
      <c r="AH68" s="194">
        <v>195</v>
      </c>
      <c r="AI68" s="194">
        <v>205</v>
      </c>
      <c r="AJ68" s="194">
        <v>215</v>
      </c>
      <c r="AK68" s="194">
        <v>226</v>
      </c>
      <c r="AL68" s="194">
        <v>237</v>
      </c>
      <c r="AM68" s="194">
        <v>248</v>
      </c>
      <c r="AN68" s="194">
        <v>260</v>
      </c>
      <c r="AO68" s="194">
        <v>272</v>
      </c>
      <c r="AP68" s="194">
        <v>284</v>
      </c>
      <c r="AQ68" s="194">
        <v>297</v>
      </c>
      <c r="AR68" s="194">
        <v>310</v>
      </c>
      <c r="AS68" s="194">
        <v>323</v>
      </c>
      <c r="AT68" s="194">
        <v>337</v>
      </c>
      <c r="AU68" s="194">
        <v>351</v>
      </c>
      <c r="AV68" s="194">
        <v>365</v>
      </c>
      <c r="AW68" s="194">
        <v>380</v>
      </c>
      <c r="AX68" s="194">
        <v>395</v>
      </c>
      <c r="AY68" s="194">
        <v>410</v>
      </c>
      <c r="AZ68" s="194">
        <v>426</v>
      </c>
      <c r="BA68" s="194">
        <v>441</v>
      </c>
      <c r="BB68" s="194">
        <v>458</v>
      </c>
      <c r="BC68" s="194">
        <v>474</v>
      </c>
      <c r="BD68" s="194">
        <v>491</v>
      </c>
      <c r="BE68" s="194">
        <v>507</v>
      </c>
      <c r="BF68" s="194">
        <v>524</v>
      </c>
      <c r="BG68" s="194">
        <v>541</v>
      </c>
      <c r="BH68" s="194">
        <v>559</v>
      </c>
      <c r="BI68" s="194">
        <v>576</v>
      </c>
      <c r="BJ68" s="194">
        <v>593</v>
      </c>
      <c r="BK68" s="194">
        <v>610</v>
      </c>
      <c r="BL68" s="194">
        <v>626</v>
      </c>
      <c r="BM68" s="194">
        <v>643</v>
      </c>
      <c r="BN68" s="194">
        <v>659</v>
      </c>
      <c r="BO68" s="194">
        <v>674</v>
      </c>
      <c r="BP68" s="194">
        <v>689</v>
      </c>
      <c r="BQ68" s="194">
        <v>704</v>
      </c>
      <c r="BR68" s="194">
        <v>718</v>
      </c>
      <c r="BS68" s="194">
        <v>732</v>
      </c>
      <c r="BT68" s="194">
        <v>745</v>
      </c>
      <c r="BU68" s="194">
        <v>758</v>
      </c>
      <c r="BV68" s="194">
        <v>771</v>
      </c>
      <c r="BW68" s="194">
        <v>783</v>
      </c>
      <c r="BX68" s="194">
        <v>795</v>
      </c>
      <c r="BY68" s="194">
        <v>807</v>
      </c>
      <c r="BZ68" s="194">
        <v>818</v>
      </c>
      <c r="CA68" s="194">
        <v>829</v>
      </c>
      <c r="CB68" s="194">
        <v>840</v>
      </c>
      <c r="CC68" s="194">
        <v>851</v>
      </c>
      <c r="CD68" s="194">
        <v>861</v>
      </c>
      <c r="CE68" s="194">
        <v>871</v>
      </c>
      <c r="CF68" s="194">
        <v>881</v>
      </c>
      <c r="CG68" s="194">
        <v>890</v>
      </c>
      <c r="CH68" s="194">
        <v>900</v>
      </c>
      <c r="CI68" s="194">
        <v>911</v>
      </c>
      <c r="CJ68" s="194">
        <v>923</v>
      </c>
      <c r="CK68" s="194">
        <v>939</v>
      </c>
      <c r="CL68" s="194">
        <v>962</v>
      </c>
      <c r="CM68" s="194">
        <v>1000</v>
      </c>
      <c r="CN68" s="194">
        <v>0</v>
      </c>
      <c r="CO68" s="194">
        <v>0</v>
      </c>
      <c r="CP68" s="194">
        <v>0</v>
      </c>
      <c r="CQ68" s="194">
        <v>0</v>
      </c>
      <c r="CR68" s="194">
        <v>0</v>
      </c>
      <c r="CS68" s="194">
        <v>0</v>
      </c>
      <c r="CT68" s="194">
        <v>0</v>
      </c>
      <c r="CU68" s="194">
        <v>0</v>
      </c>
      <c r="CV68" s="194">
        <v>0</v>
      </c>
      <c r="CW68" s="194">
        <v>0</v>
      </c>
      <c r="CX68" s="194">
        <v>0</v>
      </c>
      <c r="CY68" s="194">
        <v>0</v>
      </c>
    </row>
    <row r="69" spans="1:103" s="194" customFormat="1" x14ac:dyDescent="0.2">
      <c r="A69" s="193" t="s">
        <v>636</v>
      </c>
      <c r="B69" s="193" t="s">
        <v>15</v>
      </c>
      <c r="C69" s="194">
        <v>12</v>
      </c>
      <c r="D69" s="194">
        <v>0</v>
      </c>
      <c r="E69" s="194">
        <v>2</v>
      </c>
      <c r="F69" s="194">
        <v>6</v>
      </c>
      <c r="G69" s="194">
        <v>11</v>
      </c>
      <c r="H69" s="194">
        <v>15</v>
      </c>
      <c r="I69" s="194">
        <v>21</v>
      </c>
      <c r="J69" s="194">
        <v>26</v>
      </c>
      <c r="K69" s="194">
        <v>31</v>
      </c>
      <c r="L69" s="194">
        <v>36</v>
      </c>
      <c r="M69" s="194">
        <v>42</v>
      </c>
      <c r="N69" s="194">
        <v>47</v>
      </c>
      <c r="O69" s="194">
        <v>53</v>
      </c>
      <c r="P69" s="194">
        <v>58</v>
      </c>
      <c r="Q69" s="194">
        <v>64</v>
      </c>
      <c r="R69" s="194">
        <v>71</v>
      </c>
      <c r="S69" s="194">
        <v>77</v>
      </c>
      <c r="T69" s="194">
        <v>84</v>
      </c>
      <c r="U69" s="194">
        <v>90</v>
      </c>
      <c r="V69" s="194">
        <v>97</v>
      </c>
      <c r="W69" s="194">
        <v>105</v>
      </c>
      <c r="X69" s="194">
        <v>112</v>
      </c>
      <c r="Y69" s="194">
        <v>120</v>
      </c>
      <c r="Z69" s="194">
        <v>128</v>
      </c>
      <c r="AA69" s="194">
        <v>136</v>
      </c>
      <c r="AB69" s="194">
        <v>145</v>
      </c>
      <c r="AC69" s="194">
        <v>154</v>
      </c>
      <c r="AD69" s="194">
        <v>163</v>
      </c>
      <c r="AE69" s="194">
        <v>172</v>
      </c>
      <c r="AF69" s="194">
        <v>182</v>
      </c>
      <c r="AG69" s="194">
        <v>192</v>
      </c>
      <c r="AH69" s="194">
        <v>202</v>
      </c>
      <c r="AI69" s="194">
        <v>212</v>
      </c>
      <c r="AJ69" s="194">
        <v>223</v>
      </c>
      <c r="AK69" s="194">
        <v>234</v>
      </c>
      <c r="AL69" s="194">
        <v>245</v>
      </c>
      <c r="AM69" s="194">
        <v>257</v>
      </c>
      <c r="AN69" s="194">
        <v>269</v>
      </c>
      <c r="AO69" s="194">
        <v>282</v>
      </c>
      <c r="AP69" s="194">
        <v>294</v>
      </c>
      <c r="AQ69" s="194">
        <v>307</v>
      </c>
      <c r="AR69" s="194">
        <v>321</v>
      </c>
      <c r="AS69" s="194">
        <v>334</v>
      </c>
      <c r="AT69" s="194">
        <v>348</v>
      </c>
      <c r="AU69" s="194">
        <v>363</v>
      </c>
      <c r="AV69" s="194">
        <v>377</v>
      </c>
      <c r="AW69" s="194">
        <v>392</v>
      </c>
      <c r="AX69" s="194">
        <v>408</v>
      </c>
      <c r="AY69" s="194">
        <v>423</v>
      </c>
      <c r="AZ69" s="194">
        <v>439</v>
      </c>
      <c r="BA69" s="194">
        <v>455</v>
      </c>
      <c r="BB69" s="194">
        <v>472</v>
      </c>
      <c r="BC69" s="194">
        <v>489</v>
      </c>
      <c r="BD69" s="194">
        <v>505</v>
      </c>
      <c r="BE69" s="194">
        <v>523</v>
      </c>
      <c r="BF69" s="194">
        <v>540</v>
      </c>
      <c r="BG69" s="194">
        <v>557</v>
      </c>
      <c r="BH69" s="194">
        <v>574</v>
      </c>
      <c r="BI69" s="194">
        <v>591</v>
      </c>
      <c r="BJ69" s="194">
        <v>608</v>
      </c>
      <c r="BK69" s="194">
        <v>625</v>
      </c>
      <c r="BL69" s="194">
        <v>641</v>
      </c>
      <c r="BM69" s="194">
        <v>657</v>
      </c>
      <c r="BN69" s="194">
        <v>673</v>
      </c>
      <c r="BO69" s="194">
        <v>688</v>
      </c>
      <c r="BP69" s="194">
        <v>703</v>
      </c>
      <c r="BQ69" s="194">
        <v>717</v>
      </c>
      <c r="BR69" s="194">
        <v>731</v>
      </c>
      <c r="BS69" s="194">
        <v>744</v>
      </c>
      <c r="BT69" s="194">
        <v>757</v>
      </c>
      <c r="BU69" s="194">
        <v>770</v>
      </c>
      <c r="BV69" s="194">
        <v>782</v>
      </c>
      <c r="BW69" s="194">
        <v>794</v>
      </c>
      <c r="BX69" s="194">
        <v>806</v>
      </c>
      <c r="BY69" s="194">
        <v>817</v>
      </c>
      <c r="BZ69" s="194">
        <v>828</v>
      </c>
      <c r="CA69" s="194">
        <v>839</v>
      </c>
      <c r="CB69" s="194">
        <v>850</v>
      </c>
      <c r="CC69" s="194">
        <v>860</v>
      </c>
      <c r="CD69" s="194">
        <v>870</v>
      </c>
      <c r="CE69" s="194">
        <v>880</v>
      </c>
      <c r="CF69" s="194">
        <v>890</v>
      </c>
      <c r="CG69" s="194">
        <v>900</v>
      </c>
      <c r="CH69" s="194">
        <v>910</v>
      </c>
      <c r="CI69" s="194">
        <v>923</v>
      </c>
      <c r="CJ69" s="194">
        <v>939</v>
      </c>
      <c r="CK69" s="194">
        <v>962</v>
      </c>
      <c r="CL69" s="194">
        <v>1000</v>
      </c>
      <c r="CM69" s="194">
        <v>0</v>
      </c>
      <c r="CN69" s="194">
        <v>0</v>
      </c>
      <c r="CO69" s="194">
        <v>0</v>
      </c>
      <c r="CP69" s="194">
        <v>0</v>
      </c>
      <c r="CQ69" s="194">
        <v>0</v>
      </c>
      <c r="CR69" s="194">
        <v>0</v>
      </c>
      <c r="CS69" s="194">
        <v>0</v>
      </c>
      <c r="CT69" s="194">
        <v>0</v>
      </c>
      <c r="CU69" s="194">
        <v>0</v>
      </c>
      <c r="CV69" s="194">
        <v>0</v>
      </c>
      <c r="CW69" s="194">
        <v>0</v>
      </c>
      <c r="CX69" s="194">
        <v>0</v>
      </c>
      <c r="CY69" s="194">
        <v>0</v>
      </c>
    </row>
    <row r="70" spans="1:103" s="194" customFormat="1" x14ac:dyDescent="0.2">
      <c r="A70" s="193" t="s">
        <v>636</v>
      </c>
      <c r="B70" s="193" t="s">
        <v>15</v>
      </c>
      <c r="C70" s="194">
        <v>13</v>
      </c>
      <c r="D70" s="194">
        <v>0</v>
      </c>
      <c r="E70" s="194">
        <v>2</v>
      </c>
      <c r="F70" s="194">
        <v>6</v>
      </c>
      <c r="G70" s="194">
        <v>11</v>
      </c>
      <c r="H70" s="194">
        <v>16</v>
      </c>
      <c r="I70" s="194">
        <v>21</v>
      </c>
      <c r="J70" s="194">
        <v>27</v>
      </c>
      <c r="K70" s="194">
        <v>32</v>
      </c>
      <c r="L70" s="194">
        <v>38</v>
      </c>
      <c r="M70" s="194">
        <v>43</v>
      </c>
      <c r="N70" s="194">
        <v>49</v>
      </c>
      <c r="O70" s="194">
        <v>55</v>
      </c>
      <c r="P70" s="194">
        <v>61</v>
      </c>
      <c r="Q70" s="194">
        <v>67</v>
      </c>
      <c r="R70" s="194">
        <v>73</v>
      </c>
      <c r="S70" s="194">
        <v>80</v>
      </c>
      <c r="T70" s="194">
        <v>87</v>
      </c>
      <c r="U70" s="194">
        <v>94</v>
      </c>
      <c r="V70" s="194">
        <v>101</v>
      </c>
      <c r="W70" s="194">
        <v>109</v>
      </c>
      <c r="X70" s="194">
        <v>116</v>
      </c>
      <c r="Y70" s="194">
        <v>124</v>
      </c>
      <c r="Z70" s="194">
        <v>133</v>
      </c>
      <c r="AA70" s="194">
        <v>141</v>
      </c>
      <c r="AB70" s="194">
        <v>150</v>
      </c>
      <c r="AC70" s="194">
        <v>159</v>
      </c>
      <c r="AD70" s="194">
        <v>169</v>
      </c>
      <c r="AE70" s="194">
        <v>178</v>
      </c>
      <c r="AF70" s="194">
        <v>188</v>
      </c>
      <c r="AG70" s="194">
        <v>198</v>
      </c>
      <c r="AH70" s="194">
        <v>209</v>
      </c>
      <c r="AI70" s="194">
        <v>220</v>
      </c>
      <c r="AJ70" s="194">
        <v>231</v>
      </c>
      <c r="AK70" s="194">
        <v>242</v>
      </c>
      <c r="AL70" s="194">
        <v>254</v>
      </c>
      <c r="AM70" s="194">
        <v>266</v>
      </c>
      <c r="AN70" s="194">
        <v>279</v>
      </c>
      <c r="AO70" s="194">
        <v>291</v>
      </c>
      <c r="AP70" s="194">
        <v>304</v>
      </c>
      <c r="AQ70" s="194">
        <v>318</v>
      </c>
      <c r="AR70" s="194">
        <v>332</v>
      </c>
      <c r="AS70" s="194">
        <v>346</v>
      </c>
      <c r="AT70" s="194">
        <v>360</v>
      </c>
      <c r="AU70" s="194">
        <v>375</v>
      </c>
      <c r="AV70" s="194">
        <v>390</v>
      </c>
      <c r="AW70" s="194">
        <v>405</v>
      </c>
      <c r="AX70" s="194">
        <v>421</v>
      </c>
      <c r="AY70" s="194">
        <v>437</v>
      </c>
      <c r="AZ70" s="194">
        <v>453</v>
      </c>
      <c r="BA70" s="194">
        <v>470</v>
      </c>
      <c r="BB70" s="194">
        <v>486</v>
      </c>
      <c r="BC70" s="194">
        <v>503</v>
      </c>
      <c r="BD70" s="194">
        <v>521</v>
      </c>
      <c r="BE70" s="194">
        <v>538</v>
      </c>
      <c r="BF70" s="194">
        <v>555</v>
      </c>
      <c r="BG70" s="194">
        <v>572</v>
      </c>
      <c r="BH70" s="194">
        <v>590</v>
      </c>
      <c r="BI70" s="194">
        <v>607</v>
      </c>
      <c r="BJ70" s="194">
        <v>623</v>
      </c>
      <c r="BK70" s="194">
        <v>640</v>
      </c>
      <c r="BL70" s="194">
        <v>656</v>
      </c>
      <c r="BM70" s="194">
        <v>672</v>
      </c>
      <c r="BN70" s="194">
        <v>687</v>
      </c>
      <c r="BO70" s="194">
        <v>702</v>
      </c>
      <c r="BP70" s="194">
        <v>716</v>
      </c>
      <c r="BQ70" s="194">
        <v>730</v>
      </c>
      <c r="BR70" s="194">
        <v>743</v>
      </c>
      <c r="BS70" s="194">
        <v>756</v>
      </c>
      <c r="BT70" s="194">
        <v>769</v>
      </c>
      <c r="BU70" s="194">
        <v>781</v>
      </c>
      <c r="BV70" s="194">
        <v>793</v>
      </c>
      <c r="BW70" s="194">
        <v>805</v>
      </c>
      <c r="BX70" s="194">
        <v>816</v>
      </c>
      <c r="BY70" s="194">
        <v>828</v>
      </c>
      <c r="BZ70" s="194">
        <v>839</v>
      </c>
      <c r="CA70" s="194">
        <v>849</v>
      </c>
      <c r="CB70" s="194">
        <v>860</v>
      </c>
      <c r="CC70" s="194">
        <v>870</v>
      </c>
      <c r="CD70" s="194">
        <v>880</v>
      </c>
      <c r="CE70" s="194">
        <v>889</v>
      </c>
      <c r="CF70" s="194">
        <v>899</v>
      </c>
      <c r="CG70" s="194">
        <v>910</v>
      </c>
      <c r="CH70" s="194">
        <v>922</v>
      </c>
      <c r="CI70" s="194">
        <v>938</v>
      </c>
      <c r="CJ70" s="194">
        <v>962</v>
      </c>
      <c r="CK70" s="194">
        <v>1000</v>
      </c>
      <c r="CL70" s="194">
        <v>0</v>
      </c>
      <c r="CM70" s="194">
        <v>0</v>
      </c>
      <c r="CN70" s="194">
        <v>0</v>
      </c>
      <c r="CO70" s="194">
        <v>0</v>
      </c>
      <c r="CP70" s="194">
        <v>0</v>
      </c>
      <c r="CQ70" s="194">
        <v>0</v>
      </c>
      <c r="CR70" s="194">
        <v>0</v>
      </c>
      <c r="CS70" s="194">
        <v>0</v>
      </c>
      <c r="CT70" s="194">
        <v>0</v>
      </c>
      <c r="CU70" s="194">
        <v>0</v>
      </c>
      <c r="CV70" s="194">
        <v>0</v>
      </c>
      <c r="CW70" s="194">
        <v>0</v>
      </c>
      <c r="CX70" s="194">
        <v>0</v>
      </c>
      <c r="CY70" s="194">
        <v>0</v>
      </c>
    </row>
    <row r="71" spans="1:103" s="194" customFormat="1" x14ac:dyDescent="0.2">
      <c r="A71" s="193" t="s">
        <v>636</v>
      </c>
      <c r="B71" s="193" t="s">
        <v>15</v>
      </c>
      <c r="C71" s="194">
        <v>14</v>
      </c>
      <c r="D71" s="194">
        <v>0</v>
      </c>
      <c r="E71" s="194">
        <v>2</v>
      </c>
      <c r="F71" s="194">
        <v>7</v>
      </c>
      <c r="G71" s="194">
        <v>12</v>
      </c>
      <c r="H71" s="194">
        <v>16</v>
      </c>
      <c r="I71" s="194">
        <v>22</v>
      </c>
      <c r="J71" s="194">
        <v>28</v>
      </c>
      <c r="K71" s="194">
        <v>34</v>
      </c>
      <c r="L71" s="194">
        <v>39</v>
      </c>
      <c r="M71" s="194">
        <v>45</v>
      </c>
      <c r="N71" s="194">
        <v>51</v>
      </c>
      <c r="O71" s="194">
        <v>57</v>
      </c>
      <c r="P71" s="194">
        <v>63</v>
      </c>
      <c r="Q71" s="194">
        <v>69</v>
      </c>
      <c r="R71" s="194">
        <v>76</v>
      </c>
      <c r="S71" s="194">
        <v>83</v>
      </c>
      <c r="T71" s="194">
        <v>90</v>
      </c>
      <c r="U71" s="194">
        <v>97</v>
      </c>
      <c r="V71" s="194">
        <v>105</v>
      </c>
      <c r="W71" s="194">
        <v>113</v>
      </c>
      <c r="X71" s="194">
        <v>121</v>
      </c>
      <c r="Y71" s="194">
        <v>129</v>
      </c>
      <c r="Z71" s="194">
        <v>138</v>
      </c>
      <c r="AA71" s="194">
        <v>147</v>
      </c>
      <c r="AB71" s="194">
        <v>156</v>
      </c>
      <c r="AC71" s="194">
        <v>165</v>
      </c>
      <c r="AD71" s="194">
        <v>175</v>
      </c>
      <c r="AE71" s="194">
        <v>185</v>
      </c>
      <c r="AF71" s="194">
        <v>195</v>
      </c>
      <c r="AG71" s="194">
        <v>206</v>
      </c>
      <c r="AH71" s="194">
        <v>217</v>
      </c>
      <c r="AI71" s="194">
        <v>228</v>
      </c>
      <c r="AJ71" s="194">
        <v>239</v>
      </c>
      <c r="AK71" s="194">
        <v>251</v>
      </c>
      <c r="AL71" s="194">
        <v>263</v>
      </c>
      <c r="AM71" s="194">
        <v>276</v>
      </c>
      <c r="AN71" s="194">
        <v>288</v>
      </c>
      <c r="AO71" s="194">
        <v>301</v>
      </c>
      <c r="AP71" s="194">
        <v>315</v>
      </c>
      <c r="AQ71" s="194">
        <v>329</v>
      </c>
      <c r="AR71" s="194">
        <v>343</v>
      </c>
      <c r="AS71" s="194">
        <v>357</v>
      </c>
      <c r="AT71" s="194">
        <v>372</v>
      </c>
      <c r="AU71" s="194">
        <v>387</v>
      </c>
      <c r="AV71" s="194">
        <v>403</v>
      </c>
      <c r="AW71" s="194">
        <v>419</v>
      </c>
      <c r="AX71" s="194">
        <v>435</v>
      </c>
      <c r="AY71" s="194">
        <v>451</v>
      </c>
      <c r="AZ71" s="194">
        <v>467</v>
      </c>
      <c r="BA71" s="194">
        <v>484</v>
      </c>
      <c r="BB71" s="194">
        <v>501</v>
      </c>
      <c r="BC71" s="194">
        <v>519</v>
      </c>
      <c r="BD71" s="194">
        <v>536</v>
      </c>
      <c r="BE71" s="194">
        <v>553</v>
      </c>
      <c r="BF71" s="194">
        <v>571</v>
      </c>
      <c r="BG71" s="194">
        <v>588</v>
      </c>
      <c r="BH71" s="194">
        <v>605</v>
      </c>
      <c r="BI71" s="194">
        <v>622</v>
      </c>
      <c r="BJ71" s="194">
        <v>638</v>
      </c>
      <c r="BK71" s="194">
        <v>654</v>
      </c>
      <c r="BL71" s="194">
        <v>670</v>
      </c>
      <c r="BM71" s="194">
        <v>686</v>
      </c>
      <c r="BN71" s="194">
        <v>700</v>
      </c>
      <c r="BO71" s="194">
        <v>715</v>
      </c>
      <c r="BP71" s="194">
        <v>729</v>
      </c>
      <c r="BQ71" s="194">
        <v>742</v>
      </c>
      <c r="BR71" s="194">
        <v>755</v>
      </c>
      <c r="BS71" s="194">
        <v>768</v>
      </c>
      <c r="BT71" s="194">
        <v>780</v>
      </c>
      <c r="BU71" s="194">
        <v>792</v>
      </c>
      <c r="BV71" s="194">
        <v>804</v>
      </c>
      <c r="BW71" s="194">
        <v>816</v>
      </c>
      <c r="BX71" s="194">
        <v>827</v>
      </c>
      <c r="BY71" s="194">
        <v>838</v>
      </c>
      <c r="BZ71" s="194">
        <v>849</v>
      </c>
      <c r="CA71" s="194">
        <v>859</v>
      </c>
      <c r="CB71" s="194">
        <v>869</v>
      </c>
      <c r="CC71" s="194">
        <v>879</v>
      </c>
      <c r="CD71" s="194">
        <v>889</v>
      </c>
      <c r="CE71" s="194">
        <v>899</v>
      </c>
      <c r="CF71" s="194">
        <v>910</v>
      </c>
      <c r="CG71" s="194">
        <v>922</v>
      </c>
      <c r="CH71" s="194">
        <v>938</v>
      </c>
      <c r="CI71" s="194">
        <v>962</v>
      </c>
      <c r="CJ71" s="194">
        <v>1000</v>
      </c>
      <c r="CK71" s="194">
        <v>0</v>
      </c>
      <c r="CL71" s="194">
        <v>0</v>
      </c>
      <c r="CM71" s="194">
        <v>0</v>
      </c>
      <c r="CN71" s="194">
        <v>0</v>
      </c>
      <c r="CO71" s="194">
        <v>0</v>
      </c>
      <c r="CP71" s="194">
        <v>0</v>
      </c>
      <c r="CQ71" s="194">
        <v>0</v>
      </c>
      <c r="CR71" s="194">
        <v>0</v>
      </c>
      <c r="CS71" s="194">
        <v>0</v>
      </c>
      <c r="CT71" s="194">
        <v>0</v>
      </c>
      <c r="CU71" s="194">
        <v>0</v>
      </c>
      <c r="CV71" s="194">
        <v>0</v>
      </c>
      <c r="CW71" s="194">
        <v>0</v>
      </c>
      <c r="CX71" s="194">
        <v>0</v>
      </c>
      <c r="CY71" s="194">
        <v>0</v>
      </c>
    </row>
    <row r="72" spans="1:103" s="194" customFormat="1" x14ac:dyDescent="0.2">
      <c r="A72" s="193" t="s">
        <v>636</v>
      </c>
      <c r="B72" s="193" t="s">
        <v>15</v>
      </c>
      <c r="C72" s="194">
        <v>15</v>
      </c>
      <c r="D72" s="194">
        <v>0</v>
      </c>
      <c r="E72" s="194">
        <v>2</v>
      </c>
      <c r="F72" s="194">
        <v>7</v>
      </c>
      <c r="G72" s="194">
        <v>12</v>
      </c>
      <c r="H72" s="194">
        <v>17</v>
      </c>
      <c r="I72" s="194">
        <v>23</v>
      </c>
      <c r="J72" s="194">
        <v>29</v>
      </c>
      <c r="K72" s="194">
        <v>35</v>
      </c>
      <c r="L72" s="194">
        <v>41</v>
      </c>
      <c r="M72" s="194">
        <v>46</v>
      </c>
      <c r="N72" s="194">
        <v>52</v>
      </c>
      <c r="O72" s="194">
        <v>59</v>
      </c>
      <c r="P72" s="194">
        <v>65</v>
      </c>
      <c r="Q72" s="194">
        <v>72</v>
      </c>
      <c r="R72" s="194">
        <v>79</v>
      </c>
      <c r="S72" s="194">
        <v>86</v>
      </c>
      <c r="T72" s="194">
        <v>93</v>
      </c>
      <c r="U72" s="194">
        <v>101</v>
      </c>
      <c r="V72" s="194">
        <v>109</v>
      </c>
      <c r="W72" s="194">
        <v>117</v>
      </c>
      <c r="X72" s="194">
        <v>125</v>
      </c>
      <c r="Y72" s="194">
        <v>134</v>
      </c>
      <c r="Z72" s="194">
        <v>143</v>
      </c>
      <c r="AA72" s="194">
        <v>152</v>
      </c>
      <c r="AB72" s="194">
        <v>161</v>
      </c>
      <c r="AC72" s="194">
        <v>171</v>
      </c>
      <c r="AD72" s="194">
        <v>181</v>
      </c>
      <c r="AE72" s="194">
        <v>192</v>
      </c>
      <c r="AF72" s="194">
        <v>202</v>
      </c>
      <c r="AG72" s="194">
        <v>213</v>
      </c>
      <c r="AH72" s="194">
        <v>224</v>
      </c>
      <c r="AI72" s="194">
        <v>236</v>
      </c>
      <c r="AJ72" s="194">
        <v>248</v>
      </c>
      <c r="AK72" s="194">
        <v>260</v>
      </c>
      <c r="AL72" s="194">
        <v>272</v>
      </c>
      <c r="AM72" s="194">
        <v>285</v>
      </c>
      <c r="AN72" s="194">
        <v>298</v>
      </c>
      <c r="AO72" s="194">
        <v>312</v>
      </c>
      <c r="AP72" s="194">
        <v>326</v>
      </c>
      <c r="AQ72" s="194">
        <v>340</v>
      </c>
      <c r="AR72" s="194">
        <v>355</v>
      </c>
      <c r="AS72" s="194">
        <v>369</v>
      </c>
      <c r="AT72" s="194">
        <v>385</v>
      </c>
      <c r="AU72" s="194">
        <v>400</v>
      </c>
      <c r="AV72" s="194">
        <v>416</v>
      </c>
      <c r="AW72" s="194">
        <v>432</v>
      </c>
      <c r="AX72" s="194">
        <v>448</v>
      </c>
      <c r="AY72" s="194">
        <v>465</v>
      </c>
      <c r="AZ72" s="194">
        <v>482</v>
      </c>
      <c r="BA72" s="194">
        <v>499</v>
      </c>
      <c r="BB72" s="194">
        <v>516</v>
      </c>
      <c r="BC72" s="194">
        <v>534</v>
      </c>
      <c r="BD72" s="194">
        <v>551</v>
      </c>
      <c r="BE72" s="194">
        <v>569</v>
      </c>
      <c r="BF72" s="194">
        <v>586</v>
      </c>
      <c r="BG72" s="194">
        <v>603</v>
      </c>
      <c r="BH72" s="194">
        <v>620</v>
      </c>
      <c r="BI72" s="194">
        <v>637</v>
      </c>
      <c r="BJ72" s="194">
        <v>653</v>
      </c>
      <c r="BK72" s="194">
        <v>669</v>
      </c>
      <c r="BL72" s="194">
        <v>684</v>
      </c>
      <c r="BM72" s="194">
        <v>699</v>
      </c>
      <c r="BN72" s="194">
        <v>714</v>
      </c>
      <c r="BO72" s="194">
        <v>728</v>
      </c>
      <c r="BP72" s="194">
        <v>741</v>
      </c>
      <c r="BQ72" s="194">
        <v>754</v>
      </c>
      <c r="BR72" s="194">
        <v>767</v>
      </c>
      <c r="BS72" s="194">
        <v>779</v>
      </c>
      <c r="BT72" s="194">
        <v>792</v>
      </c>
      <c r="BU72" s="194">
        <v>803</v>
      </c>
      <c r="BV72" s="194">
        <v>815</v>
      </c>
      <c r="BW72" s="194">
        <v>826</v>
      </c>
      <c r="BX72" s="194">
        <v>837</v>
      </c>
      <c r="BY72" s="194">
        <v>848</v>
      </c>
      <c r="BZ72" s="194">
        <v>858</v>
      </c>
      <c r="CA72" s="194">
        <v>869</v>
      </c>
      <c r="CB72" s="194">
        <v>879</v>
      </c>
      <c r="CC72" s="194">
        <v>888</v>
      </c>
      <c r="CD72" s="194">
        <v>898</v>
      </c>
      <c r="CE72" s="194">
        <v>909</v>
      </c>
      <c r="CF72" s="194">
        <v>922</v>
      </c>
      <c r="CG72" s="194">
        <v>938</v>
      </c>
      <c r="CH72" s="194">
        <v>961</v>
      </c>
      <c r="CI72" s="194">
        <v>1000</v>
      </c>
      <c r="CJ72" s="194">
        <v>0</v>
      </c>
      <c r="CK72" s="194">
        <v>0</v>
      </c>
      <c r="CL72" s="194">
        <v>0</v>
      </c>
      <c r="CM72" s="194">
        <v>0</v>
      </c>
      <c r="CN72" s="194">
        <v>0</v>
      </c>
      <c r="CO72" s="194">
        <v>0</v>
      </c>
      <c r="CP72" s="194">
        <v>0</v>
      </c>
      <c r="CQ72" s="194">
        <v>0</v>
      </c>
      <c r="CR72" s="194">
        <v>0</v>
      </c>
      <c r="CS72" s="194">
        <v>0</v>
      </c>
      <c r="CT72" s="194">
        <v>0</v>
      </c>
      <c r="CU72" s="194">
        <v>0</v>
      </c>
      <c r="CV72" s="194">
        <v>0</v>
      </c>
      <c r="CW72" s="194">
        <v>0</v>
      </c>
      <c r="CX72" s="194">
        <v>0</v>
      </c>
      <c r="CY72" s="194">
        <v>0</v>
      </c>
    </row>
    <row r="73" spans="1:103" s="194" customFormat="1" x14ac:dyDescent="0.2">
      <c r="A73" s="193" t="s">
        <v>636</v>
      </c>
      <c r="B73" s="193" t="s">
        <v>15</v>
      </c>
      <c r="C73" s="194">
        <v>16</v>
      </c>
      <c r="D73" s="194">
        <v>0</v>
      </c>
      <c r="E73" s="194">
        <v>2</v>
      </c>
      <c r="F73" s="194">
        <v>7</v>
      </c>
      <c r="G73" s="194">
        <v>12</v>
      </c>
      <c r="H73" s="194">
        <v>18</v>
      </c>
      <c r="I73" s="194">
        <v>24</v>
      </c>
      <c r="J73" s="194">
        <v>31</v>
      </c>
      <c r="K73" s="194">
        <v>36</v>
      </c>
      <c r="L73" s="194">
        <v>42</v>
      </c>
      <c r="M73" s="194">
        <v>48</v>
      </c>
      <c r="N73" s="194">
        <v>54</v>
      </c>
      <c r="O73" s="194">
        <v>61</v>
      </c>
      <c r="P73" s="194">
        <v>68</v>
      </c>
      <c r="Q73" s="194">
        <v>75</v>
      </c>
      <c r="R73" s="194">
        <v>82</v>
      </c>
      <c r="S73" s="194">
        <v>89</v>
      </c>
      <c r="T73" s="194">
        <v>97</v>
      </c>
      <c r="U73" s="194">
        <v>105</v>
      </c>
      <c r="V73" s="194">
        <v>113</v>
      </c>
      <c r="W73" s="194">
        <v>121</v>
      </c>
      <c r="X73" s="194">
        <v>130</v>
      </c>
      <c r="Y73" s="194">
        <v>139</v>
      </c>
      <c r="Z73" s="194">
        <v>148</v>
      </c>
      <c r="AA73" s="194">
        <v>158</v>
      </c>
      <c r="AB73" s="194">
        <v>167</v>
      </c>
      <c r="AC73" s="194">
        <v>178</v>
      </c>
      <c r="AD73" s="194">
        <v>188</v>
      </c>
      <c r="AE73" s="194">
        <v>199</v>
      </c>
      <c r="AF73" s="194">
        <v>209</v>
      </c>
      <c r="AG73" s="194">
        <v>221</v>
      </c>
      <c r="AH73" s="194">
        <v>232</v>
      </c>
      <c r="AI73" s="194">
        <v>244</v>
      </c>
      <c r="AJ73" s="194">
        <v>256</v>
      </c>
      <c r="AK73" s="194">
        <v>269</v>
      </c>
      <c r="AL73" s="194">
        <v>282</v>
      </c>
      <c r="AM73" s="194">
        <v>295</v>
      </c>
      <c r="AN73" s="194">
        <v>309</v>
      </c>
      <c r="AO73" s="194">
        <v>323</v>
      </c>
      <c r="AP73" s="194">
        <v>337</v>
      </c>
      <c r="AQ73" s="194">
        <v>352</v>
      </c>
      <c r="AR73" s="194">
        <v>367</v>
      </c>
      <c r="AS73" s="194">
        <v>382</v>
      </c>
      <c r="AT73" s="194">
        <v>397</v>
      </c>
      <c r="AU73" s="194">
        <v>413</v>
      </c>
      <c r="AV73" s="194">
        <v>430</v>
      </c>
      <c r="AW73" s="194">
        <v>446</v>
      </c>
      <c r="AX73" s="194">
        <v>463</v>
      </c>
      <c r="AY73" s="194">
        <v>480</v>
      </c>
      <c r="AZ73" s="194">
        <v>497</v>
      </c>
      <c r="BA73" s="194">
        <v>514</v>
      </c>
      <c r="BB73" s="194">
        <v>532</v>
      </c>
      <c r="BC73" s="194">
        <v>549</v>
      </c>
      <c r="BD73" s="194">
        <v>567</v>
      </c>
      <c r="BE73" s="194">
        <v>584</v>
      </c>
      <c r="BF73" s="194">
        <v>601</v>
      </c>
      <c r="BG73" s="194">
        <v>618</v>
      </c>
      <c r="BH73" s="194">
        <v>635</v>
      </c>
      <c r="BI73" s="194">
        <v>651</v>
      </c>
      <c r="BJ73" s="194">
        <v>667</v>
      </c>
      <c r="BK73" s="194">
        <v>683</v>
      </c>
      <c r="BL73" s="194">
        <v>698</v>
      </c>
      <c r="BM73" s="194">
        <v>712</v>
      </c>
      <c r="BN73" s="194">
        <v>726</v>
      </c>
      <c r="BO73" s="194">
        <v>740</v>
      </c>
      <c r="BP73" s="194">
        <v>753</v>
      </c>
      <c r="BQ73" s="194">
        <v>766</v>
      </c>
      <c r="BR73" s="194">
        <v>778</v>
      </c>
      <c r="BS73" s="194">
        <v>791</v>
      </c>
      <c r="BT73" s="194">
        <v>802</v>
      </c>
      <c r="BU73" s="194">
        <v>814</v>
      </c>
      <c r="BV73" s="194">
        <v>825</v>
      </c>
      <c r="BW73" s="194">
        <v>837</v>
      </c>
      <c r="BX73" s="194">
        <v>847</v>
      </c>
      <c r="BY73" s="194">
        <v>858</v>
      </c>
      <c r="BZ73" s="194">
        <v>868</v>
      </c>
      <c r="CA73" s="194">
        <v>878</v>
      </c>
      <c r="CB73" s="194">
        <v>888</v>
      </c>
      <c r="CC73" s="194">
        <v>898</v>
      </c>
      <c r="CD73" s="194">
        <v>909</v>
      </c>
      <c r="CE73" s="194">
        <v>921</v>
      </c>
      <c r="CF73" s="194">
        <v>938</v>
      </c>
      <c r="CG73" s="194">
        <v>961</v>
      </c>
      <c r="CH73" s="194">
        <v>1000</v>
      </c>
      <c r="CI73" s="194">
        <v>0</v>
      </c>
      <c r="CJ73" s="194">
        <v>0</v>
      </c>
      <c r="CK73" s="194">
        <v>0</v>
      </c>
      <c r="CL73" s="194">
        <v>0</v>
      </c>
      <c r="CM73" s="194">
        <v>0</v>
      </c>
      <c r="CN73" s="194">
        <v>0</v>
      </c>
      <c r="CO73" s="194">
        <v>0</v>
      </c>
      <c r="CP73" s="194">
        <v>0</v>
      </c>
      <c r="CQ73" s="194">
        <v>0</v>
      </c>
      <c r="CR73" s="194">
        <v>0</v>
      </c>
      <c r="CS73" s="194">
        <v>0</v>
      </c>
      <c r="CT73" s="194">
        <v>0</v>
      </c>
      <c r="CU73" s="194">
        <v>0</v>
      </c>
      <c r="CV73" s="194">
        <v>0</v>
      </c>
      <c r="CW73" s="194">
        <v>0</v>
      </c>
      <c r="CX73" s="194">
        <v>0</v>
      </c>
      <c r="CY73" s="194">
        <v>0</v>
      </c>
    </row>
    <row r="74" spans="1:103" s="194" customFormat="1" x14ac:dyDescent="0.2">
      <c r="A74" s="193" t="s">
        <v>636</v>
      </c>
      <c r="B74" s="193" t="s">
        <v>15</v>
      </c>
      <c r="C74" s="194">
        <v>17</v>
      </c>
      <c r="D74" s="194">
        <v>0</v>
      </c>
      <c r="E74" s="194">
        <v>2</v>
      </c>
      <c r="F74" s="194">
        <v>7</v>
      </c>
      <c r="G74" s="194">
        <v>13</v>
      </c>
      <c r="H74" s="194">
        <v>18</v>
      </c>
      <c r="I74" s="194">
        <v>25</v>
      </c>
      <c r="J74" s="194">
        <v>32</v>
      </c>
      <c r="K74" s="194">
        <v>38</v>
      </c>
      <c r="L74" s="194">
        <v>44</v>
      </c>
      <c r="M74" s="194">
        <v>50</v>
      </c>
      <c r="N74" s="194">
        <v>57</v>
      </c>
      <c r="O74" s="194">
        <v>63</v>
      </c>
      <c r="P74" s="194">
        <v>70</v>
      </c>
      <c r="Q74" s="194">
        <v>77</v>
      </c>
      <c r="R74" s="194">
        <v>85</v>
      </c>
      <c r="S74" s="194">
        <v>93</v>
      </c>
      <c r="T74" s="194">
        <v>101</v>
      </c>
      <c r="U74" s="194">
        <v>109</v>
      </c>
      <c r="V74" s="194">
        <v>117</v>
      </c>
      <c r="W74" s="194">
        <v>126</v>
      </c>
      <c r="X74" s="194">
        <v>135</v>
      </c>
      <c r="Y74" s="194">
        <v>144</v>
      </c>
      <c r="Z74" s="194">
        <v>154</v>
      </c>
      <c r="AA74" s="194">
        <v>164</v>
      </c>
      <c r="AB74" s="194">
        <v>174</v>
      </c>
      <c r="AC74" s="194">
        <v>184</v>
      </c>
      <c r="AD74" s="194">
        <v>195</v>
      </c>
      <c r="AE74" s="194">
        <v>206</v>
      </c>
      <c r="AF74" s="194">
        <v>217</v>
      </c>
      <c r="AG74" s="194">
        <v>229</v>
      </c>
      <c r="AH74" s="194">
        <v>241</v>
      </c>
      <c r="AI74" s="194">
        <v>253</v>
      </c>
      <c r="AJ74" s="194">
        <v>266</v>
      </c>
      <c r="AK74" s="194">
        <v>279</v>
      </c>
      <c r="AL74" s="194">
        <v>292</v>
      </c>
      <c r="AM74" s="194">
        <v>306</v>
      </c>
      <c r="AN74" s="194">
        <v>320</v>
      </c>
      <c r="AO74" s="194">
        <v>334</v>
      </c>
      <c r="AP74" s="194">
        <v>349</v>
      </c>
      <c r="AQ74" s="194">
        <v>364</v>
      </c>
      <c r="AR74" s="194">
        <v>379</v>
      </c>
      <c r="AS74" s="194">
        <v>395</v>
      </c>
      <c r="AT74" s="194">
        <v>411</v>
      </c>
      <c r="AU74" s="194">
        <v>427</v>
      </c>
      <c r="AV74" s="194">
        <v>443</v>
      </c>
      <c r="AW74" s="194">
        <v>460</v>
      </c>
      <c r="AX74" s="194">
        <v>477</v>
      </c>
      <c r="AY74" s="194">
        <v>494</v>
      </c>
      <c r="AZ74" s="194">
        <v>512</v>
      </c>
      <c r="BA74" s="194">
        <v>529</v>
      </c>
      <c r="BB74" s="194">
        <v>547</v>
      </c>
      <c r="BC74" s="194">
        <v>565</v>
      </c>
      <c r="BD74" s="194">
        <v>582</v>
      </c>
      <c r="BE74" s="194">
        <v>599</v>
      </c>
      <c r="BF74" s="194">
        <v>617</v>
      </c>
      <c r="BG74" s="194">
        <v>633</v>
      </c>
      <c r="BH74" s="194">
        <v>650</v>
      </c>
      <c r="BI74" s="194">
        <v>666</v>
      </c>
      <c r="BJ74" s="194">
        <v>681</v>
      </c>
      <c r="BK74" s="194">
        <v>696</v>
      </c>
      <c r="BL74" s="194">
        <v>711</v>
      </c>
      <c r="BM74" s="194">
        <v>725</v>
      </c>
      <c r="BN74" s="194">
        <v>739</v>
      </c>
      <c r="BO74" s="194">
        <v>752</v>
      </c>
      <c r="BP74" s="194">
        <v>765</v>
      </c>
      <c r="BQ74" s="194">
        <v>777</v>
      </c>
      <c r="BR74" s="194">
        <v>790</v>
      </c>
      <c r="BS74" s="194">
        <v>801</v>
      </c>
      <c r="BT74" s="194">
        <v>813</v>
      </c>
      <c r="BU74" s="194">
        <v>825</v>
      </c>
      <c r="BV74" s="194">
        <v>836</v>
      </c>
      <c r="BW74" s="194">
        <v>847</v>
      </c>
      <c r="BX74" s="194">
        <v>857</v>
      </c>
      <c r="BY74" s="194">
        <v>867</v>
      </c>
      <c r="BZ74" s="194">
        <v>877</v>
      </c>
      <c r="CA74" s="194">
        <v>887</v>
      </c>
      <c r="CB74" s="194">
        <v>897</v>
      </c>
      <c r="CC74" s="194">
        <v>908</v>
      </c>
      <c r="CD74" s="194">
        <v>921</v>
      </c>
      <c r="CE74" s="194">
        <v>937</v>
      </c>
      <c r="CF74" s="194">
        <v>961</v>
      </c>
      <c r="CG74" s="194">
        <v>1000</v>
      </c>
      <c r="CH74" s="194">
        <v>0</v>
      </c>
      <c r="CI74" s="194">
        <v>0</v>
      </c>
      <c r="CJ74" s="194">
        <v>0</v>
      </c>
      <c r="CK74" s="194">
        <v>0</v>
      </c>
      <c r="CL74" s="194">
        <v>0</v>
      </c>
      <c r="CM74" s="194">
        <v>0</v>
      </c>
      <c r="CN74" s="194">
        <v>0</v>
      </c>
      <c r="CO74" s="194">
        <v>0</v>
      </c>
      <c r="CP74" s="194">
        <v>0</v>
      </c>
      <c r="CQ74" s="194">
        <v>0</v>
      </c>
      <c r="CR74" s="194">
        <v>0</v>
      </c>
      <c r="CS74" s="194">
        <v>0</v>
      </c>
      <c r="CT74" s="194">
        <v>0</v>
      </c>
      <c r="CU74" s="194">
        <v>0</v>
      </c>
      <c r="CV74" s="194">
        <v>0</v>
      </c>
      <c r="CW74" s="194">
        <v>0</v>
      </c>
      <c r="CX74" s="194">
        <v>0</v>
      </c>
      <c r="CY74" s="194">
        <v>0</v>
      </c>
    </row>
    <row r="75" spans="1:103" s="194" customFormat="1" x14ac:dyDescent="0.2">
      <c r="A75" s="193" t="s">
        <v>636</v>
      </c>
      <c r="B75" s="193" t="s">
        <v>15</v>
      </c>
      <c r="C75" s="194">
        <v>18</v>
      </c>
      <c r="D75" s="194">
        <v>0</v>
      </c>
      <c r="E75" s="194">
        <v>3</v>
      </c>
      <c r="F75" s="194">
        <v>8</v>
      </c>
      <c r="G75" s="194">
        <v>13</v>
      </c>
      <c r="H75" s="194">
        <v>19</v>
      </c>
      <c r="I75" s="194">
        <v>26</v>
      </c>
      <c r="J75" s="194">
        <v>33</v>
      </c>
      <c r="K75" s="194">
        <v>39</v>
      </c>
      <c r="L75" s="194">
        <v>45</v>
      </c>
      <c r="M75" s="194">
        <v>52</v>
      </c>
      <c r="N75" s="194">
        <v>59</v>
      </c>
      <c r="O75" s="194">
        <v>66</v>
      </c>
      <c r="P75" s="194">
        <v>73</v>
      </c>
      <c r="Q75" s="194">
        <v>80</v>
      </c>
      <c r="R75" s="194">
        <v>88</v>
      </c>
      <c r="S75" s="194">
        <v>96</v>
      </c>
      <c r="T75" s="194">
        <v>104</v>
      </c>
      <c r="U75" s="194">
        <v>113</v>
      </c>
      <c r="V75" s="194">
        <v>122</v>
      </c>
      <c r="W75" s="194">
        <v>131</v>
      </c>
      <c r="X75" s="194">
        <v>140</v>
      </c>
      <c r="Y75" s="194">
        <v>150</v>
      </c>
      <c r="Z75" s="194">
        <v>159</v>
      </c>
      <c r="AA75" s="194">
        <v>170</v>
      </c>
      <c r="AB75" s="194">
        <v>180</v>
      </c>
      <c r="AC75" s="194">
        <v>191</v>
      </c>
      <c r="AD75" s="194">
        <v>202</v>
      </c>
      <c r="AE75" s="194">
        <v>213</v>
      </c>
      <c r="AF75" s="194">
        <v>225</v>
      </c>
      <c r="AG75" s="194">
        <v>237</v>
      </c>
      <c r="AH75" s="194">
        <v>249</v>
      </c>
      <c r="AI75" s="194">
        <v>262</v>
      </c>
      <c r="AJ75" s="194">
        <v>275</v>
      </c>
      <c r="AK75" s="194">
        <v>288</v>
      </c>
      <c r="AL75" s="194">
        <v>302</v>
      </c>
      <c r="AM75" s="194">
        <v>316</v>
      </c>
      <c r="AN75" s="194">
        <v>331</v>
      </c>
      <c r="AO75" s="194">
        <v>345</v>
      </c>
      <c r="AP75" s="194">
        <v>361</v>
      </c>
      <c r="AQ75" s="194">
        <v>376</v>
      </c>
      <c r="AR75" s="194">
        <v>392</v>
      </c>
      <c r="AS75" s="194">
        <v>408</v>
      </c>
      <c r="AT75" s="194">
        <v>424</v>
      </c>
      <c r="AU75" s="194">
        <v>441</v>
      </c>
      <c r="AV75" s="194">
        <v>458</v>
      </c>
      <c r="AW75" s="194">
        <v>475</v>
      </c>
      <c r="AX75" s="194">
        <v>492</v>
      </c>
      <c r="AY75" s="194">
        <v>510</v>
      </c>
      <c r="AZ75" s="194">
        <v>527</v>
      </c>
      <c r="BA75" s="194">
        <v>545</v>
      </c>
      <c r="BB75" s="194">
        <v>563</v>
      </c>
      <c r="BC75" s="194">
        <v>580</v>
      </c>
      <c r="BD75" s="194">
        <v>598</v>
      </c>
      <c r="BE75" s="194">
        <v>615</v>
      </c>
      <c r="BF75" s="194">
        <v>632</v>
      </c>
      <c r="BG75" s="194">
        <v>648</v>
      </c>
      <c r="BH75" s="194">
        <v>664</v>
      </c>
      <c r="BI75" s="194">
        <v>680</v>
      </c>
      <c r="BJ75" s="194">
        <v>695</v>
      </c>
      <c r="BK75" s="194">
        <v>709</v>
      </c>
      <c r="BL75" s="194">
        <v>724</v>
      </c>
      <c r="BM75" s="194">
        <v>737</v>
      </c>
      <c r="BN75" s="194">
        <v>751</v>
      </c>
      <c r="BO75" s="194">
        <v>764</v>
      </c>
      <c r="BP75" s="194">
        <v>776</v>
      </c>
      <c r="BQ75" s="194">
        <v>789</v>
      </c>
      <c r="BR75" s="194">
        <v>801</v>
      </c>
      <c r="BS75" s="194">
        <v>812</v>
      </c>
      <c r="BT75" s="194">
        <v>824</v>
      </c>
      <c r="BU75" s="194">
        <v>835</v>
      </c>
      <c r="BV75" s="194">
        <v>846</v>
      </c>
      <c r="BW75" s="194">
        <v>856</v>
      </c>
      <c r="BX75" s="194">
        <v>867</v>
      </c>
      <c r="BY75" s="194">
        <v>877</v>
      </c>
      <c r="BZ75" s="194">
        <v>887</v>
      </c>
      <c r="CA75" s="194">
        <v>897</v>
      </c>
      <c r="CB75" s="194">
        <v>908</v>
      </c>
      <c r="CC75" s="194">
        <v>921</v>
      </c>
      <c r="CD75" s="194">
        <v>937</v>
      </c>
      <c r="CE75" s="194">
        <v>961</v>
      </c>
      <c r="CF75" s="194">
        <v>1000</v>
      </c>
      <c r="CG75" s="194">
        <v>0</v>
      </c>
      <c r="CH75" s="194">
        <v>0</v>
      </c>
      <c r="CI75" s="194">
        <v>0</v>
      </c>
      <c r="CJ75" s="194">
        <v>0</v>
      </c>
      <c r="CK75" s="194">
        <v>0</v>
      </c>
      <c r="CL75" s="194">
        <v>0</v>
      </c>
      <c r="CM75" s="194">
        <v>0</v>
      </c>
      <c r="CN75" s="194">
        <v>0</v>
      </c>
      <c r="CO75" s="194">
        <v>0</v>
      </c>
      <c r="CP75" s="194">
        <v>0</v>
      </c>
      <c r="CQ75" s="194">
        <v>0</v>
      </c>
      <c r="CR75" s="194">
        <v>0</v>
      </c>
      <c r="CS75" s="194">
        <v>0</v>
      </c>
      <c r="CT75" s="194">
        <v>0</v>
      </c>
      <c r="CU75" s="194">
        <v>0</v>
      </c>
      <c r="CV75" s="194">
        <v>0</v>
      </c>
      <c r="CW75" s="194">
        <v>0</v>
      </c>
      <c r="CX75" s="194">
        <v>0</v>
      </c>
      <c r="CY75" s="194">
        <v>0</v>
      </c>
    </row>
    <row r="76" spans="1:103" s="194" customFormat="1" x14ac:dyDescent="0.2">
      <c r="A76" s="193" t="s">
        <v>636</v>
      </c>
      <c r="B76" s="193" t="s">
        <v>15</v>
      </c>
      <c r="C76" s="194">
        <v>19</v>
      </c>
      <c r="D76" s="194">
        <v>0</v>
      </c>
      <c r="E76" s="194">
        <v>3</v>
      </c>
      <c r="F76" s="194">
        <v>8</v>
      </c>
      <c r="G76" s="194">
        <v>14</v>
      </c>
      <c r="H76" s="194">
        <v>20</v>
      </c>
      <c r="I76" s="194">
        <v>27</v>
      </c>
      <c r="J76" s="194">
        <v>34</v>
      </c>
      <c r="K76" s="194">
        <v>41</v>
      </c>
      <c r="L76" s="194">
        <v>47</v>
      </c>
      <c r="M76" s="194">
        <v>54</v>
      </c>
      <c r="N76" s="194">
        <v>61</v>
      </c>
      <c r="O76" s="194">
        <v>68</v>
      </c>
      <c r="P76" s="194">
        <v>76</v>
      </c>
      <c r="Q76" s="194">
        <v>84</v>
      </c>
      <c r="R76" s="194">
        <v>92</v>
      </c>
      <c r="S76" s="194">
        <v>100</v>
      </c>
      <c r="T76" s="194">
        <v>108</v>
      </c>
      <c r="U76" s="194">
        <v>117</v>
      </c>
      <c r="V76" s="194">
        <v>126</v>
      </c>
      <c r="W76" s="194">
        <v>136</v>
      </c>
      <c r="X76" s="194">
        <v>145</v>
      </c>
      <c r="Y76" s="194">
        <v>155</v>
      </c>
      <c r="Z76" s="194">
        <v>165</v>
      </c>
      <c r="AA76" s="194">
        <v>176</v>
      </c>
      <c r="AB76" s="194">
        <v>187</v>
      </c>
      <c r="AC76" s="194">
        <v>198</v>
      </c>
      <c r="AD76" s="194">
        <v>209</v>
      </c>
      <c r="AE76" s="194">
        <v>221</v>
      </c>
      <c r="AF76" s="194">
        <v>233</v>
      </c>
      <c r="AG76" s="194">
        <v>246</v>
      </c>
      <c r="AH76" s="194">
        <v>258</v>
      </c>
      <c r="AI76" s="194">
        <v>271</v>
      </c>
      <c r="AJ76" s="194">
        <v>285</v>
      </c>
      <c r="AK76" s="194">
        <v>299</v>
      </c>
      <c r="AL76" s="194">
        <v>313</v>
      </c>
      <c r="AM76" s="194">
        <v>327</v>
      </c>
      <c r="AN76" s="194">
        <v>342</v>
      </c>
      <c r="AO76" s="194">
        <v>357</v>
      </c>
      <c r="AP76" s="194">
        <v>373</v>
      </c>
      <c r="AQ76" s="194">
        <v>389</v>
      </c>
      <c r="AR76" s="194">
        <v>405</v>
      </c>
      <c r="AS76" s="194">
        <v>421</v>
      </c>
      <c r="AT76" s="194">
        <v>438</v>
      </c>
      <c r="AU76" s="194">
        <v>455</v>
      </c>
      <c r="AV76" s="194">
        <v>472</v>
      </c>
      <c r="AW76" s="194">
        <v>489</v>
      </c>
      <c r="AX76" s="194">
        <v>507</v>
      </c>
      <c r="AY76" s="194">
        <v>525</v>
      </c>
      <c r="AZ76" s="194">
        <v>543</v>
      </c>
      <c r="BA76" s="194">
        <v>560</v>
      </c>
      <c r="BB76" s="194">
        <v>578</v>
      </c>
      <c r="BC76" s="194">
        <v>595</v>
      </c>
      <c r="BD76" s="194">
        <v>613</v>
      </c>
      <c r="BE76" s="194">
        <v>630</v>
      </c>
      <c r="BF76" s="194">
        <v>646</v>
      </c>
      <c r="BG76" s="194">
        <v>662</v>
      </c>
      <c r="BH76" s="194">
        <v>678</v>
      </c>
      <c r="BI76" s="194">
        <v>693</v>
      </c>
      <c r="BJ76" s="194">
        <v>708</v>
      </c>
      <c r="BK76" s="194">
        <v>722</v>
      </c>
      <c r="BL76" s="194">
        <v>736</v>
      </c>
      <c r="BM76" s="194">
        <v>750</v>
      </c>
      <c r="BN76" s="194">
        <v>763</v>
      </c>
      <c r="BO76" s="194">
        <v>775</v>
      </c>
      <c r="BP76" s="194">
        <v>788</v>
      </c>
      <c r="BQ76" s="194">
        <v>800</v>
      </c>
      <c r="BR76" s="194">
        <v>811</v>
      </c>
      <c r="BS76" s="194">
        <v>823</v>
      </c>
      <c r="BT76" s="194">
        <v>834</v>
      </c>
      <c r="BU76" s="194">
        <v>845</v>
      </c>
      <c r="BV76" s="194">
        <v>856</v>
      </c>
      <c r="BW76" s="194">
        <v>866</v>
      </c>
      <c r="BX76" s="194">
        <v>876</v>
      </c>
      <c r="BY76" s="194">
        <v>886</v>
      </c>
      <c r="BZ76" s="194">
        <v>896</v>
      </c>
      <c r="CA76" s="194">
        <v>907</v>
      </c>
      <c r="CB76" s="194">
        <v>920</v>
      </c>
      <c r="CC76" s="194">
        <v>937</v>
      </c>
      <c r="CD76" s="194">
        <v>961</v>
      </c>
      <c r="CE76" s="194">
        <v>1000</v>
      </c>
      <c r="CF76" s="194">
        <v>0</v>
      </c>
      <c r="CG76" s="194">
        <v>0</v>
      </c>
      <c r="CH76" s="194">
        <v>0</v>
      </c>
      <c r="CI76" s="194">
        <v>0</v>
      </c>
      <c r="CJ76" s="194">
        <v>0</v>
      </c>
      <c r="CK76" s="194">
        <v>0</v>
      </c>
      <c r="CL76" s="194">
        <v>0</v>
      </c>
      <c r="CM76" s="194">
        <v>0</v>
      </c>
      <c r="CN76" s="194">
        <v>0</v>
      </c>
      <c r="CO76" s="194">
        <v>0</v>
      </c>
      <c r="CP76" s="194">
        <v>0</v>
      </c>
      <c r="CQ76" s="194">
        <v>0</v>
      </c>
      <c r="CR76" s="194">
        <v>0</v>
      </c>
      <c r="CS76" s="194">
        <v>0</v>
      </c>
      <c r="CT76" s="194">
        <v>0</v>
      </c>
      <c r="CU76" s="194">
        <v>0</v>
      </c>
      <c r="CV76" s="194">
        <v>0</v>
      </c>
      <c r="CW76" s="194">
        <v>0</v>
      </c>
      <c r="CX76" s="194">
        <v>0</v>
      </c>
      <c r="CY76" s="194">
        <v>0</v>
      </c>
    </row>
    <row r="77" spans="1:103" s="194" customFormat="1" x14ac:dyDescent="0.2">
      <c r="A77" s="193" t="s">
        <v>636</v>
      </c>
      <c r="B77" s="193" t="s">
        <v>15</v>
      </c>
      <c r="C77" s="194">
        <v>20</v>
      </c>
      <c r="D77" s="194">
        <v>0</v>
      </c>
      <c r="E77" s="194">
        <v>3</v>
      </c>
      <c r="F77" s="194">
        <v>8</v>
      </c>
      <c r="G77" s="194">
        <v>14</v>
      </c>
      <c r="H77" s="194">
        <v>21</v>
      </c>
      <c r="I77" s="194">
        <v>28</v>
      </c>
      <c r="J77" s="194">
        <v>35</v>
      </c>
      <c r="K77" s="194">
        <v>42</v>
      </c>
      <c r="L77" s="194">
        <v>49</v>
      </c>
      <c r="M77" s="194">
        <v>56</v>
      </c>
      <c r="N77" s="194">
        <v>63</v>
      </c>
      <c r="O77" s="194">
        <v>71</v>
      </c>
      <c r="P77" s="194">
        <v>79</v>
      </c>
      <c r="Q77" s="194">
        <v>87</v>
      </c>
      <c r="R77" s="194">
        <v>95</v>
      </c>
      <c r="S77" s="194">
        <v>104</v>
      </c>
      <c r="T77" s="194">
        <v>113</v>
      </c>
      <c r="U77" s="194">
        <v>122</v>
      </c>
      <c r="V77" s="194">
        <v>131</v>
      </c>
      <c r="W77" s="194">
        <v>141</v>
      </c>
      <c r="X77" s="194">
        <v>151</v>
      </c>
      <c r="Y77" s="194">
        <v>161</v>
      </c>
      <c r="Z77" s="194">
        <v>172</v>
      </c>
      <c r="AA77" s="194">
        <v>182</v>
      </c>
      <c r="AB77" s="194">
        <v>194</v>
      </c>
      <c r="AC77" s="194">
        <v>205</v>
      </c>
      <c r="AD77" s="194">
        <v>217</v>
      </c>
      <c r="AE77" s="194">
        <v>229</v>
      </c>
      <c r="AF77" s="194">
        <v>242</v>
      </c>
      <c r="AG77" s="194">
        <v>254</v>
      </c>
      <c r="AH77" s="194">
        <v>268</v>
      </c>
      <c r="AI77" s="194">
        <v>281</v>
      </c>
      <c r="AJ77" s="194">
        <v>295</v>
      </c>
      <c r="AK77" s="194">
        <v>309</v>
      </c>
      <c r="AL77" s="194">
        <v>324</v>
      </c>
      <c r="AM77" s="194">
        <v>339</v>
      </c>
      <c r="AN77" s="194">
        <v>354</v>
      </c>
      <c r="AO77" s="194">
        <v>369</v>
      </c>
      <c r="AP77" s="194">
        <v>385</v>
      </c>
      <c r="AQ77" s="194">
        <v>402</v>
      </c>
      <c r="AR77" s="194">
        <v>418</v>
      </c>
      <c r="AS77" s="194">
        <v>435</v>
      </c>
      <c r="AT77" s="194">
        <v>452</v>
      </c>
      <c r="AU77" s="194">
        <v>469</v>
      </c>
      <c r="AV77" s="194">
        <v>487</v>
      </c>
      <c r="AW77" s="194">
        <v>504</v>
      </c>
      <c r="AX77" s="194">
        <v>522</v>
      </c>
      <c r="AY77" s="194">
        <v>540</v>
      </c>
      <c r="AZ77" s="194">
        <v>558</v>
      </c>
      <c r="BA77" s="194">
        <v>576</v>
      </c>
      <c r="BB77" s="194">
        <v>593</v>
      </c>
      <c r="BC77" s="194">
        <v>611</v>
      </c>
      <c r="BD77" s="194">
        <v>628</v>
      </c>
      <c r="BE77" s="194">
        <v>644</v>
      </c>
      <c r="BF77" s="194">
        <v>661</v>
      </c>
      <c r="BG77" s="194">
        <v>676</v>
      </c>
      <c r="BH77" s="194">
        <v>692</v>
      </c>
      <c r="BI77" s="194">
        <v>706</v>
      </c>
      <c r="BJ77" s="194">
        <v>721</v>
      </c>
      <c r="BK77" s="194">
        <v>735</v>
      </c>
      <c r="BL77" s="194">
        <v>748</v>
      </c>
      <c r="BM77" s="194">
        <v>761</v>
      </c>
      <c r="BN77" s="194">
        <v>774</v>
      </c>
      <c r="BO77" s="194">
        <v>786</v>
      </c>
      <c r="BP77" s="194">
        <v>798</v>
      </c>
      <c r="BQ77" s="194">
        <v>810</v>
      </c>
      <c r="BR77" s="194">
        <v>822</v>
      </c>
      <c r="BS77" s="194">
        <v>833</v>
      </c>
      <c r="BT77" s="194">
        <v>844</v>
      </c>
      <c r="BU77" s="194">
        <v>855</v>
      </c>
      <c r="BV77" s="194">
        <v>865</v>
      </c>
      <c r="BW77" s="194">
        <v>876</v>
      </c>
      <c r="BX77" s="194">
        <v>886</v>
      </c>
      <c r="BY77" s="194">
        <v>896</v>
      </c>
      <c r="BZ77" s="194">
        <v>907</v>
      </c>
      <c r="CA77" s="194">
        <v>920</v>
      </c>
      <c r="CB77" s="194">
        <v>936</v>
      </c>
      <c r="CC77" s="194">
        <v>960</v>
      </c>
      <c r="CD77" s="194">
        <v>1000</v>
      </c>
      <c r="CE77" s="194">
        <v>0</v>
      </c>
      <c r="CF77" s="194">
        <v>0</v>
      </c>
      <c r="CG77" s="194">
        <v>0</v>
      </c>
      <c r="CH77" s="194">
        <v>0</v>
      </c>
      <c r="CI77" s="194">
        <v>0</v>
      </c>
      <c r="CJ77" s="194">
        <v>0</v>
      </c>
      <c r="CK77" s="194">
        <v>0</v>
      </c>
      <c r="CL77" s="194">
        <v>0</v>
      </c>
      <c r="CM77" s="194">
        <v>0</v>
      </c>
      <c r="CN77" s="194">
        <v>0</v>
      </c>
      <c r="CO77" s="194">
        <v>0</v>
      </c>
      <c r="CP77" s="194">
        <v>0</v>
      </c>
      <c r="CQ77" s="194">
        <v>0</v>
      </c>
      <c r="CR77" s="194">
        <v>0</v>
      </c>
      <c r="CS77" s="194">
        <v>0</v>
      </c>
      <c r="CT77" s="194">
        <v>0</v>
      </c>
      <c r="CU77" s="194">
        <v>0</v>
      </c>
      <c r="CV77" s="194">
        <v>0</v>
      </c>
      <c r="CW77" s="194">
        <v>0</v>
      </c>
      <c r="CX77" s="194">
        <v>0</v>
      </c>
      <c r="CY77" s="194">
        <v>0</v>
      </c>
    </row>
    <row r="78" spans="1:103" s="194" customFormat="1" x14ac:dyDescent="0.2">
      <c r="A78" s="193" t="s">
        <v>636</v>
      </c>
      <c r="B78" s="193" t="s">
        <v>15</v>
      </c>
      <c r="C78" s="194">
        <v>21</v>
      </c>
      <c r="D78" s="194">
        <v>0</v>
      </c>
      <c r="E78" s="194">
        <v>3</v>
      </c>
      <c r="F78" s="194">
        <v>9</v>
      </c>
      <c r="G78" s="194">
        <v>15</v>
      </c>
      <c r="H78" s="194">
        <v>21</v>
      </c>
      <c r="I78" s="194">
        <v>29</v>
      </c>
      <c r="J78" s="194">
        <v>37</v>
      </c>
      <c r="K78" s="194">
        <v>44</v>
      </c>
      <c r="L78" s="194">
        <v>51</v>
      </c>
      <c r="M78" s="194">
        <v>58</v>
      </c>
      <c r="N78" s="194">
        <v>66</v>
      </c>
      <c r="O78" s="194">
        <v>74</v>
      </c>
      <c r="P78" s="194">
        <v>82</v>
      </c>
      <c r="Q78" s="194">
        <v>90</v>
      </c>
      <c r="R78" s="194">
        <v>99</v>
      </c>
      <c r="S78" s="194">
        <v>108</v>
      </c>
      <c r="T78" s="194">
        <v>117</v>
      </c>
      <c r="U78" s="194">
        <v>126</v>
      </c>
      <c r="V78" s="194">
        <v>136</v>
      </c>
      <c r="W78" s="194">
        <v>146</v>
      </c>
      <c r="X78" s="194">
        <v>156</v>
      </c>
      <c r="Y78" s="194">
        <v>167</v>
      </c>
      <c r="Z78" s="194">
        <v>178</v>
      </c>
      <c r="AA78" s="194">
        <v>189</v>
      </c>
      <c r="AB78" s="194">
        <v>201</v>
      </c>
      <c r="AC78" s="194">
        <v>213</v>
      </c>
      <c r="AD78" s="194">
        <v>225</v>
      </c>
      <c r="AE78" s="194">
        <v>237</v>
      </c>
      <c r="AF78" s="194">
        <v>250</v>
      </c>
      <c r="AG78" s="194">
        <v>264</v>
      </c>
      <c r="AH78" s="194">
        <v>277</v>
      </c>
      <c r="AI78" s="194">
        <v>291</v>
      </c>
      <c r="AJ78" s="194">
        <v>305</v>
      </c>
      <c r="AK78" s="194">
        <v>320</v>
      </c>
      <c r="AL78" s="194">
        <v>335</v>
      </c>
      <c r="AM78" s="194">
        <v>350</v>
      </c>
      <c r="AN78" s="194">
        <v>366</v>
      </c>
      <c r="AO78" s="194">
        <v>382</v>
      </c>
      <c r="AP78" s="194">
        <v>398</v>
      </c>
      <c r="AQ78" s="194">
        <v>415</v>
      </c>
      <c r="AR78" s="194">
        <v>432</v>
      </c>
      <c r="AS78" s="194">
        <v>449</v>
      </c>
      <c r="AT78" s="194">
        <v>466</v>
      </c>
      <c r="AU78" s="194">
        <v>484</v>
      </c>
      <c r="AV78" s="194">
        <v>502</v>
      </c>
      <c r="AW78" s="194">
        <v>520</v>
      </c>
      <c r="AX78" s="194">
        <v>538</v>
      </c>
      <c r="AY78" s="194">
        <v>556</v>
      </c>
      <c r="AZ78" s="194">
        <v>573</v>
      </c>
      <c r="BA78" s="194">
        <v>591</v>
      </c>
      <c r="BB78" s="194">
        <v>609</v>
      </c>
      <c r="BC78" s="194">
        <v>626</v>
      </c>
      <c r="BD78" s="194">
        <v>642</v>
      </c>
      <c r="BE78" s="194">
        <v>659</v>
      </c>
      <c r="BF78" s="194">
        <v>675</v>
      </c>
      <c r="BG78" s="194">
        <v>690</v>
      </c>
      <c r="BH78" s="194">
        <v>705</v>
      </c>
      <c r="BI78" s="194">
        <v>719</v>
      </c>
      <c r="BJ78" s="194">
        <v>733</v>
      </c>
      <c r="BK78" s="194">
        <v>747</v>
      </c>
      <c r="BL78" s="194">
        <v>760</v>
      </c>
      <c r="BM78" s="194">
        <v>773</v>
      </c>
      <c r="BN78" s="194">
        <v>785</v>
      </c>
      <c r="BO78" s="194">
        <v>797</v>
      </c>
      <c r="BP78" s="194">
        <v>809</v>
      </c>
      <c r="BQ78" s="194">
        <v>821</v>
      </c>
      <c r="BR78" s="194">
        <v>832</v>
      </c>
      <c r="BS78" s="194">
        <v>843</v>
      </c>
      <c r="BT78" s="194">
        <v>854</v>
      </c>
      <c r="BU78" s="194">
        <v>865</v>
      </c>
      <c r="BV78" s="194">
        <v>875</v>
      </c>
      <c r="BW78" s="194">
        <v>885</v>
      </c>
      <c r="BX78" s="194">
        <v>895</v>
      </c>
      <c r="BY78" s="194">
        <v>906</v>
      </c>
      <c r="BZ78" s="194">
        <v>919</v>
      </c>
      <c r="CA78" s="194">
        <v>936</v>
      </c>
      <c r="CB78" s="194">
        <v>960</v>
      </c>
      <c r="CC78" s="194">
        <v>1000</v>
      </c>
      <c r="CD78" s="194">
        <v>0</v>
      </c>
      <c r="CE78" s="194">
        <v>0</v>
      </c>
      <c r="CF78" s="194">
        <v>0</v>
      </c>
      <c r="CG78" s="194">
        <v>0</v>
      </c>
      <c r="CH78" s="194">
        <v>0</v>
      </c>
      <c r="CI78" s="194">
        <v>0</v>
      </c>
      <c r="CJ78" s="194">
        <v>0</v>
      </c>
      <c r="CK78" s="194">
        <v>0</v>
      </c>
      <c r="CL78" s="194">
        <v>0</v>
      </c>
      <c r="CM78" s="194">
        <v>0</v>
      </c>
      <c r="CN78" s="194">
        <v>0</v>
      </c>
      <c r="CO78" s="194">
        <v>0</v>
      </c>
      <c r="CP78" s="194">
        <v>0</v>
      </c>
      <c r="CQ78" s="194">
        <v>0</v>
      </c>
      <c r="CR78" s="194">
        <v>0</v>
      </c>
      <c r="CS78" s="194">
        <v>0</v>
      </c>
      <c r="CT78" s="194">
        <v>0</v>
      </c>
      <c r="CU78" s="194">
        <v>0</v>
      </c>
      <c r="CV78" s="194">
        <v>0</v>
      </c>
      <c r="CW78" s="194">
        <v>0</v>
      </c>
      <c r="CX78" s="194">
        <v>0</v>
      </c>
      <c r="CY78" s="194">
        <v>0</v>
      </c>
    </row>
    <row r="79" spans="1:103" s="194" customFormat="1" x14ac:dyDescent="0.2">
      <c r="A79" s="193" t="s">
        <v>636</v>
      </c>
      <c r="B79" s="193" t="s">
        <v>15</v>
      </c>
      <c r="C79" s="194">
        <v>22</v>
      </c>
      <c r="D79" s="194">
        <v>0</v>
      </c>
      <c r="E79" s="194">
        <v>3</v>
      </c>
      <c r="F79" s="194">
        <v>9</v>
      </c>
      <c r="G79" s="194">
        <v>15</v>
      </c>
      <c r="H79" s="194">
        <v>22</v>
      </c>
      <c r="I79" s="194">
        <v>30</v>
      </c>
      <c r="J79" s="194">
        <v>38</v>
      </c>
      <c r="K79" s="194">
        <v>45</v>
      </c>
      <c r="L79" s="194">
        <v>53</v>
      </c>
      <c r="M79" s="194">
        <v>60</v>
      </c>
      <c r="N79" s="194">
        <v>68</v>
      </c>
      <c r="O79" s="194">
        <v>77</v>
      </c>
      <c r="P79" s="194">
        <v>85</v>
      </c>
      <c r="Q79" s="194">
        <v>94</v>
      </c>
      <c r="R79" s="194">
        <v>103</v>
      </c>
      <c r="S79" s="194">
        <v>112</v>
      </c>
      <c r="T79" s="194">
        <v>121</v>
      </c>
      <c r="U79" s="194">
        <v>131</v>
      </c>
      <c r="V79" s="194">
        <v>141</v>
      </c>
      <c r="W79" s="194">
        <v>152</v>
      </c>
      <c r="X79" s="194">
        <v>162</v>
      </c>
      <c r="Y79" s="194">
        <v>173</v>
      </c>
      <c r="Z79" s="194">
        <v>185</v>
      </c>
      <c r="AA79" s="194">
        <v>196</v>
      </c>
      <c r="AB79" s="194">
        <v>208</v>
      </c>
      <c r="AC79" s="194">
        <v>220</v>
      </c>
      <c r="AD79" s="194">
        <v>233</v>
      </c>
      <c r="AE79" s="194">
        <v>246</v>
      </c>
      <c r="AF79" s="194">
        <v>259</v>
      </c>
      <c r="AG79" s="194">
        <v>273</v>
      </c>
      <c r="AH79" s="194">
        <v>287</v>
      </c>
      <c r="AI79" s="194">
        <v>301</v>
      </c>
      <c r="AJ79" s="194">
        <v>316</v>
      </c>
      <c r="AK79" s="194">
        <v>331</v>
      </c>
      <c r="AL79" s="194">
        <v>347</v>
      </c>
      <c r="AM79" s="194">
        <v>362</v>
      </c>
      <c r="AN79" s="194">
        <v>378</v>
      </c>
      <c r="AO79" s="194">
        <v>395</v>
      </c>
      <c r="AP79" s="194">
        <v>412</v>
      </c>
      <c r="AQ79" s="194">
        <v>429</v>
      </c>
      <c r="AR79" s="194">
        <v>446</v>
      </c>
      <c r="AS79" s="194">
        <v>463</v>
      </c>
      <c r="AT79" s="194">
        <v>481</v>
      </c>
      <c r="AU79" s="194">
        <v>499</v>
      </c>
      <c r="AV79" s="194">
        <v>517</v>
      </c>
      <c r="AW79" s="194">
        <v>535</v>
      </c>
      <c r="AX79" s="194">
        <v>553</v>
      </c>
      <c r="AY79" s="194">
        <v>571</v>
      </c>
      <c r="AZ79" s="194">
        <v>589</v>
      </c>
      <c r="BA79" s="194">
        <v>606</v>
      </c>
      <c r="BB79" s="194">
        <v>624</v>
      </c>
      <c r="BC79" s="194">
        <v>640</v>
      </c>
      <c r="BD79" s="194">
        <v>657</v>
      </c>
      <c r="BE79" s="194">
        <v>673</v>
      </c>
      <c r="BF79" s="194">
        <v>688</v>
      </c>
      <c r="BG79" s="194">
        <v>703</v>
      </c>
      <c r="BH79" s="194">
        <v>718</v>
      </c>
      <c r="BI79" s="194">
        <v>732</v>
      </c>
      <c r="BJ79" s="194">
        <v>745</v>
      </c>
      <c r="BK79" s="194">
        <v>759</v>
      </c>
      <c r="BL79" s="194">
        <v>771</v>
      </c>
      <c r="BM79" s="194">
        <v>784</v>
      </c>
      <c r="BN79" s="194">
        <v>796</v>
      </c>
      <c r="BO79" s="194">
        <v>808</v>
      </c>
      <c r="BP79" s="194">
        <v>820</v>
      </c>
      <c r="BQ79" s="194">
        <v>831</v>
      </c>
      <c r="BR79" s="194">
        <v>843</v>
      </c>
      <c r="BS79" s="194">
        <v>853</v>
      </c>
      <c r="BT79" s="194">
        <v>864</v>
      </c>
      <c r="BU79" s="194">
        <v>874</v>
      </c>
      <c r="BV79" s="194">
        <v>884</v>
      </c>
      <c r="BW79" s="194">
        <v>895</v>
      </c>
      <c r="BX79" s="194">
        <v>906</v>
      </c>
      <c r="BY79" s="194">
        <v>919</v>
      </c>
      <c r="BZ79" s="194">
        <v>936</v>
      </c>
      <c r="CA79" s="194">
        <v>960</v>
      </c>
      <c r="CB79" s="194">
        <v>1000</v>
      </c>
      <c r="CC79" s="194">
        <v>0</v>
      </c>
      <c r="CD79" s="194">
        <v>0</v>
      </c>
      <c r="CE79" s="194">
        <v>0</v>
      </c>
      <c r="CF79" s="194">
        <v>0</v>
      </c>
      <c r="CG79" s="194">
        <v>0</v>
      </c>
      <c r="CH79" s="194">
        <v>0</v>
      </c>
      <c r="CI79" s="194">
        <v>0</v>
      </c>
      <c r="CJ79" s="194">
        <v>0</v>
      </c>
      <c r="CK79" s="194">
        <v>0</v>
      </c>
      <c r="CL79" s="194">
        <v>0</v>
      </c>
      <c r="CM79" s="194">
        <v>0</v>
      </c>
      <c r="CN79" s="194">
        <v>0</v>
      </c>
      <c r="CO79" s="194">
        <v>0</v>
      </c>
      <c r="CP79" s="194">
        <v>0</v>
      </c>
      <c r="CQ79" s="194">
        <v>0</v>
      </c>
      <c r="CR79" s="194">
        <v>0</v>
      </c>
      <c r="CS79" s="194">
        <v>0</v>
      </c>
      <c r="CT79" s="194">
        <v>0</v>
      </c>
      <c r="CU79" s="194">
        <v>0</v>
      </c>
      <c r="CV79" s="194">
        <v>0</v>
      </c>
      <c r="CW79" s="194">
        <v>0</v>
      </c>
      <c r="CX79" s="194">
        <v>0</v>
      </c>
      <c r="CY79" s="194">
        <v>0</v>
      </c>
    </row>
    <row r="80" spans="1:103" s="194" customFormat="1" x14ac:dyDescent="0.2">
      <c r="A80" s="193" t="s">
        <v>636</v>
      </c>
      <c r="B80" s="193" t="s">
        <v>15</v>
      </c>
      <c r="C80" s="194">
        <v>23</v>
      </c>
      <c r="D80" s="194">
        <v>0</v>
      </c>
      <c r="E80" s="194">
        <v>3</v>
      </c>
      <c r="F80" s="194">
        <v>9</v>
      </c>
      <c r="G80" s="194">
        <v>16</v>
      </c>
      <c r="H80" s="194">
        <v>23</v>
      </c>
      <c r="I80" s="194">
        <v>31</v>
      </c>
      <c r="J80" s="194">
        <v>40</v>
      </c>
      <c r="K80" s="194">
        <v>47</v>
      </c>
      <c r="L80" s="194">
        <v>55</v>
      </c>
      <c r="M80" s="194">
        <v>63</v>
      </c>
      <c r="N80" s="194">
        <v>71</v>
      </c>
      <c r="O80" s="194">
        <v>80</v>
      </c>
      <c r="P80" s="194">
        <v>88</v>
      </c>
      <c r="Q80" s="194">
        <v>97</v>
      </c>
      <c r="R80" s="194">
        <v>107</v>
      </c>
      <c r="S80" s="194">
        <v>116</v>
      </c>
      <c r="T80" s="194">
        <v>126</v>
      </c>
      <c r="U80" s="194">
        <v>136</v>
      </c>
      <c r="V80" s="194">
        <v>147</v>
      </c>
      <c r="W80" s="194">
        <v>157</v>
      </c>
      <c r="X80" s="194">
        <v>168</v>
      </c>
      <c r="Y80" s="194">
        <v>180</v>
      </c>
      <c r="Z80" s="194">
        <v>191</v>
      </c>
      <c r="AA80" s="194">
        <v>203</v>
      </c>
      <c r="AB80" s="194">
        <v>216</v>
      </c>
      <c r="AC80" s="194">
        <v>229</v>
      </c>
      <c r="AD80" s="194">
        <v>242</v>
      </c>
      <c r="AE80" s="194">
        <v>255</v>
      </c>
      <c r="AF80" s="194">
        <v>269</v>
      </c>
      <c r="AG80" s="194">
        <v>283</v>
      </c>
      <c r="AH80" s="194">
        <v>297</v>
      </c>
      <c r="AI80" s="194">
        <v>312</v>
      </c>
      <c r="AJ80" s="194">
        <v>327</v>
      </c>
      <c r="AK80" s="194">
        <v>343</v>
      </c>
      <c r="AL80" s="194">
        <v>359</v>
      </c>
      <c r="AM80" s="194">
        <v>375</v>
      </c>
      <c r="AN80" s="194">
        <v>391</v>
      </c>
      <c r="AO80" s="194">
        <v>408</v>
      </c>
      <c r="AP80" s="194">
        <v>425</v>
      </c>
      <c r="AQ80" s="194">
        <v>443</v>
      </c>
      <c r="AR80" s="194">
        <v>460</v>
      </c>
      <c r="AS80" s="194">
        <v>478</v>
      </c>
      <c r="AT80" s="194">
        <v>496</v>
      </c>
      <c r="AU80" s="194">
        <v>514</v>
      </c>
      <c r="AV80" s="194">
        <v>532</v>
      </c>
      <c r="AW80" s="194">
        <v>550</v>
      </c>
      <c r="AX80" s="194">
        <v>568</v>
      </c>
      <c r="AY80" s="194">
        <v>586</v>
      </c>
      <c r="AZ80" s="194">
        <v>604</v>
      </c>
      <c r="BA80" s="194">
        <v>621</v>
      </c>
      <c r="BB80" s="194">
        <v>638</v>
      </c>
      <c r="BC80" s="194">
        <v>655</v>
      </c>
      <c r="BD80" s="194">
        <v>671</v>
      </c>
      <c r="BE80" s="194">
        <v>686</v>
      </c>
      <c r="BF80" s="194">
        <v>701</v>
      </c>
      <c r="BG80" s="194">
        <v>716</v>
      </c>
      <c r="BH80" s="194">
        <v>730</v>
      </c>
      <c r="BI80" s="194">
        <v>744</v>
      </c>
      <c r="BJ80" s="194">
        <v>757</v>
      </c>
      <c r="BK80" s="194">
        <v>770</v>
      </c>
      <c r="BL80" s="194">
        <v>783</v>
      </c>
      <c r="BM80" s="194">
        <v>795</v>
      </c>
      <c r="BN80" s="194">
        <v>807</v>
      </c>
      <c r="BO80" s="194">
        <v>819</v>
      </c>
      <c r="BP80" s="194">
        <v>830</v>
      </c>
      <c r="BQ80" s="194">
        <v>842</v>
      </c>
      <c r="BR80" s="194">
        <v>852</v>
      </c>
      <c r="BS80" s="194">
        <v>863</v>
      </c>
      <c r="BT80" s="194">
        <v>873</v>
      </c>
      <c r="BU80" s="194">
        <v>884</v>
      </c>
      <c r="BV80" s="194">
        <v>894</v>
      </c>
      <c r="BW80" s="194">
        <v>905</v>
      </c>
      <c r="BX80" s="194">
        <v>918</v>
      </c>
      <c r="BY80" s="194">
        <v>935</v>
      </c>
      <c r="BZ80" s="194">
        <v>960</v>
      </c>
      <c r="CA80" s="194">
        <v>1000</v>
      </c>
      <c r="CB80" s="194">
        <v>0</v>
      </c>
      <c r="CC80" s="194">
        <v>0</v>
      </c>
      <c r="CD80" s="194">
        <v>0</v>
      </c>
      <c r="CE80" s="194">
        <v>0</v>
      </c>
      <c r="CF80" s="194">
        <v>0</v>
      </c>
      <c r="CG80" s="194">
        <v>0</v>
      </c>
      <c r="CH80" s="194">
        <v>0</v>
      </c>
      <c r="CI80" s="194">
        <v>0</v>
      </c>
      <c r="CJ80" s="194">
        <v>0</v>
      </c>
      <c r="CK80" s="194">
        <v>0</v>
      </c>
      <c r="CL80" s="194">
        <v>0</v>
      </c>
      <c r="CM80" s="194">
        <v>0</v>
      </c>
      <c r="CN80" s="194">
        <v>0</v>
      </c>
      <c r="CO80" s="194">
        <v>0</v>
      </c>
      <c r="CP80" s="194">
        <v>0</v>
      </c>
      <c r="CQ80" s="194">
        <v>0</v>
      </c>
      <c r="CR80" s="194">
        <v>0</v>
      </c>
      <c r="CS80" s="194">
        <v>0</v>
      </c>
      <c r="CT80" s="194">
        <v>0</v>
      </c>
      <c r="CU80" s="194">
        <v>0</v>
      </c>
      <c r="CV80" s="194">
        <v>0</v>
      </c>
      <c r="CW80" s="194">
        <v>0</v>
      </c>
      <c r="CX80" s="194">
        <v>0</v>
      </c>
      <c r="CY80" s="194">
        <v>0</v>
      </c>
    </row>
    <row r="81" spans="1:103" s="194" customFormat="1" x14ac:dyDescent="0.2">
      <c r="A81" s="193" t="s">
        <v>636</v>
      </c>
      <c r="B81" s="193" t="s">
        <v>15</v>
      </c>
      <c r="C81" s="194">
        <v>24</v>
      </c>
      <c r="D81" s="194">
        <v>0</v>
      </c>
      <c r="E81" s="194">
        <v>3</v>
      </c>
      <c r="F81" s="194">
        <v>10</v>
      </c>
      <c r="G81" s="194">
        <v>17</v>
      </c>
      <c r="H81" s="194">
        <v>24</v>
      </c>
      <c r="I81" s="194">
        <v>32</v>
      </c>
      <c r="J81" s="194">
        <v>41</v>
      </c>
      <c r="K81" s="194">
        <v>49</v>
      </c>
      <c r="L81" s="194">
        <v>57</v>
      </c>
      <c r="M81" s="194">
        <v>65</v>
      </c>
      <c r="N81" s="194">
        <v>74</v>
      </c>
      <c r="O81" s="194">
        <v>83</v>
      </c>
      <c r="P81" s="194">
        <v>92</v>
      </c>
      <c r="Q81" s="194">
        <v>101</v>
      </c>
      <c r="R81" s="194">
        <v>111</v>
      </c>
      <c r="S81" s="194">
        <v>121</v>
      </c>
      <c r="T81" s="194">
        <v>131</v>
      </c>
      <c r="U81" s="194">
        <v>141</v>
      </c>
      <c r="V81" s="194">
        <v>152</v>
      </c>
      <c r="W81" s="194">
        <v>163</v>
      </c>
      <c r="X81" s="194">
        <v>175</v>
      </c>
      <c r="Y81" s="194">
        <v>187</v>
      </c>
      <c r="Z81" s="194">
        <v>199</v>
      </c>
      <c r="AA81" s="194">
        <v>211</v>
      </c>
      <c r="AB81" s="194">
        <v>224</v>
      </c>
      <c r="AC81" s="194">
        <v>237</v>
      </c>
      <c r="AD81" s="194">
        <v>250</v>
      </c>
      <c r="AE81" s="194">
        <v>264</v>
      </c>
      <c r="AF81" s="194">
        <v>278</v>
      </c>
      <c r="AG81" s="194">
        <v>293</v>
      </c>
      <c r="AH81" s="194">
        <v>308</v>
      </c>
      <c r="AI81" s="194">
        <v>323</v>
      </c>
      <c r="AJ81" s="194">
        <v>339</v>
      </c>
      <c r="AK81" s="194">
        <v>355</v>
      </c>
      <c r="AL81" s="194">
        <v>371</v>
      </c>
      <c r="AM81" s="194">
        <v>388</v>
      </c>
      <c r="AN81" s="194">
        <v>404</v>
      </c>
      <c r="AO81" s="194">
        <v>422</v>
      </c>
      <c r="AP81" s="194">
        <v>439</v>
      </c>
      <c r="AQ81" s="194">
        <v>457</v>
      </c>
      <c r="AR81" s="194">
        <v>475</v>
      </c>
      <c r="AS81" s="194">
        <v>493</v>
      </c>
      <c r="AT81" s="194">
        <v>511</v>
      </c>
      <c r="AU81" s="194">
        <v>529</v>
      </c>
      <c r="AV81" s="194">
        <v>548</v>
      </c>
      <c r="AW81" s="194">
        <v>566</v>
      </c>
      <c r="AX81" s="194">
        <v>584</v>
      </c>
      <c r="AY81" s="194">
        <v>602</v>
      </c>
      <c r="AZ81" s="194">
        <v>619</v>
      </c>
      <c r="BA81" s="194">
        <v>636</v>
      </c>
      <c r="BB81" s="194">
        <v>653</v>
      </c>
      <c r="BC81" s="194">
        <v>669</v>
      </c>
      <c r="BD81" s="194">
        <v>684</v>
      </c>
      <c r="BE81" s="194">
        <v>700</v>
      </c>
      <c r="BF81" s="194">
        <v>714</v>
      </c>
      <c r="BG81" s="194">
        <v>728</v>
      </c>
      <c r="BH81" s="194">
        <v>742</v>
      </c>
      <c r="BI81" s="194">
        <v>756</v>
      </c>
      <c r="BJ81" s="194">
        <v>769</v>
      </c>
      <c r="BK81" s="194">
        <v>781</v>
      </c>
      <c r="BL81" s="194">
        <v>794</v>
      </c>
      <c r="BM81" s="194">
        <v>806</v>
      </c>
      <c r="BN81" s="194">
        <v>818</v>
      </c>
      <c r="BO81" s="194">
        <v>829</v>
      </c>
      <c r="BP81" s="194">
        <v>841</v>
      </c>
      <c r="BQ81" s="194">
        <v>852</v>
      </c>
      <c r="BR81" s="194">
        <v>862</v>
      </c>
      <c r="BS81" s="194">
        <v>873</v>
      </c>
      <c r="BT81" s="194">
        <v>883</v>
      </c>
      <c r="BU81" s="194">
        <v>893</v>
      </c>
      <c r="BV81" s="194">
        <v>905</v>
      </c>
      <c r="BW81" s="194">
        <v>918</v>
      </c>
      <c r="BX81" s="194">
        <v>935</v>
      </c>
      <c r="BY81" s="194">
        <v>960</v>
      </c>
      <c r="BZ81" s="194">
        <v>1000</v>
      </c>
      <c r="CA81" s="194">
        <v>0</v>
      </c>
      <c r="CB81" s="194">
        <v>0</v>
      </c>
      <c r="CC81" s="194">
        <v>0</v>
      </c>
      <c r="CD81" s="194">
        <v>0</v>
      </c>
      <c r="CE81" s="194">
        <v>0</v>
      </c>
      <c r="CF81" s="194">
        <v>0</v>
      </c>
      <c r="CG81" s="194">
        <v>0</v>
      </c>
      <c r="CH81" s="194">
        <v>0</v>
      </c>
      <c r="CI81" s="194">
        <v>0</v>
      </c>
      <c r="CJ81" s="194">
        <v>0</v>
      </c>
      <c r="CK81" s="194">
        <v>0</v>
      </c>
      <c r="CL81" s="194">
        <v>0</v>
      </c>
      <c r="CM81" s="194">
        <v>0</v>
      </c>
      <c r="CN81" s="194">
        <v>0</v>
      </c>
      <c r="CO81" s="194">
        <v>0</v>
      </c>
      <c r="CP81" s="194">
        <v>0</v>
      </c>
      <c r="CQ81" s="194">
        <v>0</v>
      </c>
      <c r="CR81" s="194">
        <v>0</v>
      </c>
      <c r="CS81" s="194">
        <v>0</v>
      </c>
      <c r="CT81" s="194">
        <v>0</v>
      </c>
      <c r="CU81" s="194">
        <v>0</v>
      </c>
      <c r="CV81" s="194">
        <v>0</v>
      </c>
      <c r="CW81" s="194">
        <v>0</v>
      </c>
      <c r="CX81" s="194">
        <v>0</v>
      </c>
      <c r="CY81" s="194">
        <v>0</v>
      </c>
    </row>
    <row r="82" spans="1:103" s="194" customFormat="1" x14ac:dyDescent="0.2">
      <c r="A82" s="193" t="s">
        <v>636</v>
      </c>
      <c r="B82" s="193" t="s">
        <v>15</v>
      </c>
      <c r="C82" s="194">
        <v>25</v>
      </c>
      <c r="D82" s="194">
        <v>0</v>
      </c>
      <c r="E82" s="194">
        <v>3</v>
      </c>
      <c r="F82" s="194">
        <v>10</v>
      </c>
      <c r="G82" s="194">
        <v>17</v>
      </c>
      <c r="H82" s="194">
        <v>25</v>
      </c>
      <c r="I82" s="194">
        <v>34</v>
      </c>
      <c r="J82" s="194">
        <v>43</v>
      </c>
      <c r="K82" s="194">
        <v>51</v>
      </c>
      <c r="L82" s="194">
        <v>59</v>
      </c>
      <c r="M82" s="194">
        <v>68</v>
      </c>
      <c r="N82" s="194">
        <v>77</v>
      </c>
      <c r="O82" s="194">
        <v>86</v>
      </c>
      <c r="P82" s="194">
        <v>95</v>
      </c>
      <c r="Q82" s="194">
        <v>105</v>
      </c>
      <c r="R82" s="194">
        <v>115</v>
      </c>
      <c r="S82" s="194">
        <v>125</v>
      </c>
      <c r="T82" s="194">
        <v>136</v>
      </c>
      <c r="U82" s="194">
        <v>147</v>
      </c>
      <c r="V82" s="194">
        <v>158</v>
      </c>
      <c r="W82" s="194">
        <v>169</v>
      </c>
      <c r="X82" s="194">
        <v>181</v>
      </c>
      <c r="Y82" s="194">
        <v>193</v>
      </c>
      <c r="Z82" s="194">
        <v>206</v>
      </c>
      <c r="AA82" s="194">
        <v>219</v>
      </c>
      <c r="AB82" s="194">
        <v>232</v>
      </c>
      <c r="AC82" s="194">
        <v>246</v>
      </c>
      <c r="AD82" s="194">
        <v>260</v>
      </c>
      <c r="AE82" s="194">
        <v>274</v>
      </c>
      <c r="AF82" s="194">
        <v>289</v>
      </c>
      <c r="AG82" s="194">
        <v>304</v>
      </c>
      <c r="AH82" s="194">
        <v>319</v>
      </c>
      <c r="AI82" s="194">
        <v>335</v>
      </c>
      <c r="AJ82" s="194">
        <v>351</v>
      </c>
      <c r="AK82" s="194">
        <v>367</v>
      </c>
      <c r="AL82" s="194">
        <v>384</v>
      </c>
      <c r="AM82" s="194">
        <v>401</v>
      </c>
      <c r="AN82" s="194">
        <v>418</v>
      </c>
      <c r="AO82" s="194">
        <v>436</v>
      </c>
      <c r="AP82" s="194">
        <v>453</v>
      </c>
      <c r="AQ82" s="194">
        <v>471</v>
      </c>
      <c r="AR82" s="194">
        <v>490</v>
      </c>
      <c r="AS82" s="194">
        <v>508</v>
      </c>
      <c r="AT82" s="194">
        <v>526</v>
      </c>
      <c r="AU82" s="194">
        <v>545</v>
      </c>
      <c r="AV82" s="194">
        <v>563</v>
      </c>
      <c r="AW82" s="194">
        <v>581</v>
      </c>
      <c r="AX82" s="194">
        <v>599</v>
      </c>
      <c r="AY82" s="194">
        <v>617</v>
      </c>
      <c r="AZ82" s="194">
        <v>634</v>
      </c>
      <c r="BA82" s="194">
        <v>650</v>
      </c>
      <c r="BB82" s="194">
        <v>667</v>
      </c>
      <c r="BC82" s="194">
        <v>682</v>
      </c>
      <c r="BD82" s="194">
        <v>698</v>
      </c>
      <c r="BE82" s="194">
        <v>712</v>
      </c>
      <c r="BF82" s="194">
        <v>727</v>
      </c>
      <c r="BG82" s="194">
        <v>741</v>
      </c>
      <c r="BH82" s="194">
        <v>754</v>
      </c>
      <c r="BI82" s="194">
        <v>767</v>
      </c>
      <c r="BJ82" s="194">
        <v>780</v>
      </c>
      <c r="BK82" s="194">
        <v>792</v>
      </c>
      <c r="BL82" s="194">
        <v>805</v>
      </c>
      <c r="BM82" s="194">
        <v>816</v>
      </c>
      <c r="BN82" s="194">
        <v>828</v>
      </c>
      <c r="BO82" s="194">
        <v>840</v>
      </c>
      <c r="BP82" s="194">
        <v>851</v>
      </c>
      <c r="BQ82" s="194">
        <v>861</v>
      </c>
      <c r="BR82" s="194">
        <v>872</v>
      </c>
      <c r="BS82" s="194">
        <v>882</v>
      </c>
      <c r="BT82" s="194">
        <v>893</v>
      </c>
      <c r="BU82" s="194">
        <v>904</v>
      </c>
      <c r="BV82" s="194">
        <v>917</v>
      </c>
      <c r="BW82" s="194">
        <v>934</v>
      </c>
      <c r="BX82" s="194">
        <v>959</v>
      </c>
      <c r="BY82" s="194">
        <v>1000</v>
      </c>
      <c r="BZ82" s="194">
        <v>0</v>
      </c>
      <c r="CA82" s="194">
        <v>0</v>
      </c>
      <c r="CB82" s="194">
        <v>0</v>
      </c>
      <c r="CC82" s="194">
        <v>0</v>
      </c>
      <c r="CD82" s="194">
        <v>0</v>
      </c>
      <c r="CE82" s="194">
        <v>0</v>
      </c>
      <c r="CF82" s="194">
        <v>0</v>
      </c>
      <c r="CG82" s="194">
        <v>0</v>
      </c>
      <c r="CH82" s="194">
        <v>0</v>
      </c>
      <c r="CI82" s="194">
        <v>0</v>
      </c>
      <c r="CJ82" s="194">
        <v>0</v>
      </c>
      <c r="CK82" s="194">
        <v>0</v>
      </c>
      <c r="CL82" s="194">
        <v>0</v>
      </c>
      <c r="CM82" s="194">
        <v>0</v>
      </c>
      <c r="CN82" s="194">
        <v>0</v>
      </c>
      <c r="CO82" s="194">
        <v>0</v>
      </c>
      <c r="CP82" s="194">
        <v>0</v>
      </c>
      <c r="CQ82" s="194">
        <v>0</v>
      </c>
      <c r="CR82" s="194">
        <v>0</v>
      </c>
      <c r="CS82" s="194">
        <v>0</v>
      </c>
      <c r="CT82" s="194">
        <v>0</v>
      </c>
      <c r="CU82" s="194">
        <v>0</v>
      </c>
      <c r="CV82" s="194">
        <v>0</v>
      </c>
      <c r="CW82" s="194">
        <v>0</v>
      </c>
      <c r="CX82" s="194">
        <v>0</v>
      </c>
      <c r="CY82" s="194">
        <v>0</v>
      </c>
    </row>
    <row r="83" spans="1:103" s="194" customFormat="1" x14ac:dyDescent="0.2">
      <c r="A83" s="193" t="s">
        <v>636</v>
      </c>
      <c r="B83" s="193" t="s">
        <v>15</v>
      </c>
      <c r="C83" s="194">
        <v>26</v>
      </c>
      <c r="D83" s="194">
        <v>0</v>
      </c>
      <c r="E83" s="194">
        <v>3</v>
      </c>
      <c r="F83" s="194">
        <v>10</v>
      </c>
      <c r="G83" s="194">
        <v>18</v>
      </c>
      <c r="H83" s="194">
        <v>26</v>
      </c>
      <c r="I83" s="194">
        <v>35</v>
      </c>
      <c r="J83" s="194">
        <v>45</v>
      </c>
      <c r="K83" s="194">
        <v>53</v>
      </c>
      <c r="L83" s="194">
        <v>62</v>
      </c>
      <c r="M83" s="194">
        <v>71</v>
      </c>
      <c r="N83" s="194">
        <v>80</v>
      </c>
      <c r="O83" s="194">
        <v>89</v>
      </c>
      <c r="P83" s="194">
        <v>99</v>
      </c>
      <c r="Q83" s="194">
        <v>109</v>
      </c>
      <c r="R83" s="194">
        <v>120</v>
      </c>
      <c r="S83" s="194">
        <v>130</v>
      </c>
      <c r="T83" s="194">
        <v>141</v>
      </c>
      <c r="U83" s="194">
        <v>152</v>
      </c>
      <c r="V83" s="194">
        <v>164</v>
      </c>
      <c r="W83" s="194">
        <v>176</v>
      </c>
      <c r="X83" s="194">
        <v>188</v>
      </c>
      <c r="Y83" s="194">
        <v>201</v>
      </c>
      <c r="Z83" s="194">
        <v>214</v>
      </c>
      <c r="AA83" s="194">
        <v>227</v>
      </c>
      <c r="AB83" s="194">
        <v>241</v>
      </c>
      <c r="AC83" s="194">
        <v>255</v>
      </c>
      <c r="AD83" s="194">
        <v>269</v>
      </c>
      <c r="AE83" s="194">
        <v>284</v>
      </c>
      <c r="AF83" s="194">
        <v>299</v>
      </c>
      <c r="AG83" s="194">
        <v>314</v>
      </c>
      <c r="AH83" s="194">
        <v>330</v>
      </c>
      <c r="AI83" s="194">
        <v>346</v>
      </c>
      <c r="AJ83" s="194">
        <v>363</v>
      </c>
      <c r="AK83" s="194">
        <v>380</v>
      </c>
      <c r="AL83" s="194">
        <v>397</v>
      </c>
      <c r="AM83" s="194">
        <v>414</v>
      </c>
      <c r="AN83" s="194">
        <v>432</v>
      </c>
      <c r="AO83" s="194">
        <v>450</v>
      </c>
      <c r="AP83" s="194">
        <v>468</v>
      </c>
      <c r="AQ83" s="194">
        <v>486</v>
      </c>
      <c r="AR83" s="194">
        <v>505</v>
      </c>
      <c r="AS83" s="194">
        <v>523</v>
      </c>
      <c r="AT83" s="194">
        <v>542</v>
      </c>
      <c r="AU83" s="194">
        <v>560</v>
      </c>
      <c r="AV83" s="194">
        <v>578</v>
      </c>
      <c r="AW83" s="194">
        <v>596</v>
      </c>
      <c r="AX83" s="194">
        <v>614</v>
      </c>
      <c r="AY83" s="194">
        <v>631</v>
      </c>
      <c r="AZ83" s="194">
        <v>648</v>
      </c>
      <c r="BA83" s="194">
        <v>664</v>
      </c>
      <c r="BB83" s="194">
        <v>680</v>
      </c>
      <c r="BC83" s="194">
        <v>696</v>
      </c>
      <c r="BD83" s="194">
        <v>711</v>
      </c>
      <c r="BE83" s="194">
        <v>725</v>
      </c>
      <c r="BF83" s="194">
        <v>739</v>
      </c>
      <c r="BG83" s="194">
        <v>753</v>
      </c>
      <c r="BH83" s="194">
        <v>766</v>
      </c>
      <c r="BI83" s="194">
        <v>779</v>
      </c>
      <c r="BJ83" s="194">
        <v>791</v>
      </c>
      <c r="BK83" s="194">
        <v>803</v>
      </c>
      <c r="BL83" s="194">
        <v>815</v>
      </c>
      <c r="BM83" s="194">
        <v>827</v>
      </c>
      <c r="BN83" s="194">
        <v>839</v>
      </c>
      <c r="BO83" s="194">
        <v>850</v>
      </c>
      <c r="BP83" s="194">
        <v>860</v>
      </c>
      <c r="BQ83" s="194">
        <v>871</v>
      </c>
      <c r="BR83" s="194">
        <v>881</v>
      </c>
      <c r="BS83" s="194">
        <v>892</v>
      </c>
      <c r="BT83" s="194">
        <v>903</v>
      </c>
      <c r="BU83" s="194">
        <v>917</v>
      </c>
      <c r="BV83" s="194">
        <v>934</v>
      </c>
      <c r="BW83" s="194">
        <v>959</v>
      </c>
      <c r="BX83" s="194">
        <v>1000</v>
      </c>
      <c r="BY83" s="194">
        <v>0</v>
      </c>
      <c r="BZ83" s="194">
        <v>0</v>
      </c>
      <c r="CA83" s="194">
        <v>0</v>
      </c>
      <c r="CB83" s="194">
        <v>0</v>
      </c>
      <c r="CC83" s="194">
        <v>0</v>
      </c>
      <c r="CD83" s="194">
        <v>0</v>
      </c>
      <c r="CE83" s="194">
        <v>0</v>
      </c>
      <c r="CF83" s="194">
        <v>0</v>
      </c>
      <c r="CG83" s="194">
        <v>0</v>
      </c>
      <c r="CH83" s="194">
        <v>0</v>
      </c>
      <c r="CI83" s="194">
        <v>0</v>
      </c>
      <c r="CJ83" s="194">
        <v>0</v>
      </c>
      <c r="CK83" s="194">
        <v>0</v>
      </c>
      <c r="CL83" s="194">
        <v>0</v>
      </c>
      <c r="CM83" s="194">
        <v>0</v>
      </c>
      <c r="CN83" s="194">
        <v>0</v>
      </c>
      <c r="CO83" s="194">
        <v>0</v>
      </c>
      <c r="CP83" s="194">
        <v>0</v>
      </c>
      <c r="CQ83" s="194">
        <v>0</v>
      </c>
      <c r="CR83" s="194">
        <v>0</v>
      </c>
      <c r="CS83" s="194">
        <v>0</v>
      </c>
      <c r="CT83" s="194">
        <v>0</v>
      </c>
      <c r="CU83" s="194">
        <v>0</v>
      </c>
      <c r="CV83" s="194">
        <v>0</v>
      </c>
      <c r="CW83" s="194">
        <v>0</v>
      </c>
      <c r="CX83" s="194">
        <v>0</v>
      </c>
      <c r="CY83" s="194">
        <v>0</v>
      </c>
    </row>
    <row r="84" spans="1:103" s="194" customFormat="1" x14ac:dyDescent="0.2">
      <c r="A84" s="193" t="s">
        <v>636</v>
      </c>
      <c r="B84" s="193" t="s">
        <v>15</v>
      </c>
      <c r="C84" s="194">
        <v>27</v>
      </c>
      <c r="D84" s="194">
        <v>0</v>
      </c>
      <c r="E84" s="194">
        <v>4</v>
      </c>
      <c r="F84" s="194">
        <v>11</v>
      </c>
      <c r="G84" s="194">
        <v>19</v>
      </c>
      <c r="H84" s="194">
        <v>27</v>
      </c>
      <c r="I84" s="194">
        <v>36</v>
      </c>
      <c r="J84" s="194">
        <v>47</v>
      </c>
      <c r="K84" s="194">
        <v>55</v>
      </c>
      <c r="L84" s="194">
        <v>64</v>
      </c>
      <c r="M84" s="194">
        <v>74</v>
      </c>
      <c r="N84" s="194">
        <v>83</v>
      </c>
      <c r="O84" s="194">
        <v>93</v>
      </c>
      <c r="P84" s="194">
        <v>103</v>
      </c>
      <c r="Q84" s="194">
        <v>113</v>
      </c>
      <c r="R84" s="194">
        <v>124</v>
      </c>
      <c r="S84" s="194">
        <v>135</v>
      </c>
      <c r="T84" s="194">
        <v>147</v>
      </c>
      <c r="U84" s="194">
        <v>158</v>
      </c>
      <c r="V84" s="194">
        <v>170</v>
      </c>
      <c r="W84" s="194">
        <v>183</v>
      </c>
      <c r="X84" s="194">
        <v>195</v>
      </c>
      <c r="Y84" s="194">
        <v>208</v>
      </c>
      <c r="Z84" s="194">
        <v>222</v>
      </c>
      <c r="AA84" s="194">
        <v>235</v>
      </c>
      <c r="AB84" s="194">
        <v>250</v>
      </c>
      <c r="AC84" s="194">
        <v>264</v>
      </c>
      <c r="AD84" s="194">
        <v>279</v>
      </c>
      <c r="AE84" s="194">
        <v>294</v>
      </c>
      <c r="AF84" s="194">
        <v>310</v>
      </c>
      <c r="AG84" s="194">
        <v>326</v>
      </c>
      <c r="AH84" s="194">
        <v>342</v>
      </c>
      <c r="AI84" s="194">
        <v>358</v>
      </c>
      <c r="AJ84" s="194">
        <v>375</v>
      </c>
      <c r="AK84" s="194">
        <v>392</v>
      </c>
      <c r="AL84" s="194">
        <v>410</v>
      </c>
      <c r="AM84" s="194">
        <v>428</v>
      </c>
      <c r="AN84" s="194">
        <v>446</v>
      </c>
      <c r="AO84" s="194">
        <v>464</v>
      </c>
      <c r="AP84" s="194">
        <v>483</v>
      </c>
      <c r="AQ84" s="194">
        <v>501</v>
      </c>
      <c r="AR84" s="194">
        <v>520</v>
      </c>
      <c r="AS84" s="194">
        <v>539</v>
      </c>
      <c r="AT84" s="194">
        <v>557</v>
      </c>
      <c r="AU84" s="194">
        <v>575</v>
      </c>
      <c r="AV84" s="194">
        <v>594</v>
      </c>
      <c r="AW84" s="194">
        <v>611</v>
      </c>
      <c r="AX84" s="194">
        <v>629</v>
      </c>
      <c r="AY84" s="194">
        <v>646</v>
      </c>
      <c r="AZ84" s="194">
        <v>662</v>
      </c>
      <c r="BA84" s="194">
        <v>678</v>
      </c>
      <c r="BB84" s="194">
        <v>694</v>
      </c>
      <c r="BC84" s="194">
        <v>709</v>
      </c>
      <c r="BD84" s="194">
        <v>723</v>
      </c>
      <c r="BE84" s="194">
        <v>737</v>
      </c>
      <c r="BF84" s="194">
        <v>751</v>
      </c>
      <c r="BG84" s="194">
        <v>764</v>
      </c>
      <c r="BH84" s="194">
        <v>777</v>
      </c>
      <c r="BI84" s="194">
        <v>790</v>
      </c>
      <c r="BJ84" s="194">
        <v>802</v>
      </c>
      <c r="BK84" s="194">
        <v>814</v>
      </c>
      <c r="BL84" s="194">
        <v>826</v>
      </c>
      <c r="BM84" s="194">
        <v>837</v>
      </c>
      <c r="BN84" s="194">
        <v>849</v>
      </c>
      <c r="BO84" s="194">
        <v>859</v>
      </c>
      <c r="BP84" s="194">
        <v>870</v>
      </c>
      <c r="BQ84" s="194">
        <v>881</v>
      </c>
      <c r="BR84" s="194">
        <v>891</v>
      </c>
      <c r="BS84" s="194">
        <v>903</v>
      </c>
      <c r="BT84" s="194">
        <v>916</v>
      </c>
      <c r="BU84" s="194">
        <v>934</v>
      </c>
      <c r="BV84" s="194">
        <v>959</v>
      </c>
      <c r="BW84" s="194">
        <v>1000</v>
      </c>
      <c r="BX84" s="194">
        <v>0</v>
      </c>
      <c r="BY84" s="194">
        <v>0</v>
      </c>
      <c r="BZ84" s="194">
        <v>0</v>
      </c>
      <c r="CA84" s="194">
        <v>0</v>
      </c>
      <c r="CB84" s="194">
        <v>0</v>
      </c>
      <c r="CC84" s="194">
        <v>0</v>
      </c>
      <c r="CD84" s="194">
        <v>0</v>
      </c>
      <c r="CE84" s="194">
        <v>0</v>
      </c>
      <c r="CF84" s="194">
        <v>0</v>
      </c>
      <c r="CG84" s="194">
        <v>0</v>
      </c>
      <c r="CH84" s="194">
        <v>0</v>
      </c>
      <c r="CI84" s="194">
        <v>0</v>
      </c>
      <c r="CJ84" s="194">
        <v>0</v>
      </c>
      <c r="CK84" s="194">
        <v>0</v>
      </c>
      <c r="CL84" s="194">
        <v>0</v>
      </c>
      <c r="CM84" s="194">
        <v>0</v>
      </c>
      <c r="CN84" s="194">
        <v>0</v>
      </c>
      <c r="CO84" s="194">
        <v>0</v>
      </c>
      <c r="CP84" s="194">
        <v>0</v>
      </c>
      <c r="CQ84" s="194">
        <v>0</v>
      </c>
      <c r="CR84" s="194">
        <v>0</v>
      </c>
      <c r="CS84" s="194">
        <v>0</v>
      </c>
      <c r="CT84" s="194">
        <v>0</v>
      </c>
      <c r="CU84" s="194">
        <v>0</v>
      </c>
      <c r="CV84" s="194">
        <v>0</v>
      </c>
      <c r="CW84" s="194">
        <v>0</v>
      </c>
      <c r="CX84" s="194">
        <v>0</v>
      </c>
      <c r="CY84" s="194">
        <v>0</v>
      </c>
    </row>
    <row r="85" spans="1:103" s="194" customFormat="1" x14ac:dyDescent="0.2">
      <c r="A85" s="193" t="s">
        <v>636</v>
      </c>
      <c r="B85" s="193" t="s">
        <v>15</v>
      </c>
      <c r="C85" s="194">
        <v>28</v>
      </c>
      <c r="D85" s="194">
        <v>0</v>
      </c>
      <c r="E85" s="194">
        <v>4</v>
      </c>
      <c r="F85" s="194">
        <v>11</v>
      </c>
      <c r="G85" s="194">
        <v>20</v>
      </c>
      <c r="H85" s="194">
        <v>28</v>
      </c>
      <c r="I85" s="194">
        <v>38</v>
      </c>
      <c r="J85" s="194">
        <v>49</v>
      </c>
      <c r="K85" s="194">
        <v>58</v>
      </c>
      <c r="L85" s="194">
        <v>67</v>
      </c>
      <c r="M85" s="194">
        <v>76</v>
      </c>
      <c r="N85" s="194">
        <v>86</v>
      </c>
      <c r="O85" s="194">
        <v>97</v>
      </c>
      <c r="P85" s="194">
        <v>107</v>
      </c>
      <c r="Q85" s="194">
        <v>118</v>
      </c>
      <c r="R85" s="194">
        <v>129</v>
      </c>
      <c r="S85" s="194">
        <v>140</v>
      </c>
      <c r="T85" s="194">
        <v>152</v>
      </c>
      <c r="U85" s="194">
        <v>164</v>
      </c>
      <c r="V85" s="194">
        <v>177</v>
      </c>
      <c r="W85" s="194">
        <v>189</v>
      </c>
      <c r="X85" s="194">
        <v>203</v>
      </c>
      <c r="Y85" s="194">
        <v>216</v>
      </c>
      <c r="Z85" s="194">
        <v>230</v>
      </c>
      <c r="AA85" s="194">
        <v>244</v>
      </c>
      <c r="AB85" s="194">
        <v>259</v>
      </c>
      <c r="AC85" s="194">
        <v>274</v>
      </c>
      <c r="AD85" s="194">
        <v>289</v>
      </c>
      <c r="AE85" s="194">
        <v>305</v>
      </c>
      <c r="AF85" s="194">
        <v>321</v>
      </c>
      <c r="AG85" s="194">
        <v>337</v>
      </c>
      <c r="AH85" s="194">
        <v>354</v>
      </c>
      <c r="AI85" s="194">
        <v>371</v>
      </c>
      <c r="AJ85" s="194">
        <v>388</v>
      </c>
      <c r="AK85" s="194">
        <v>406</v>
      </c>
      <c r="AL85" s="194">
        <v>424</v>
      </c>
      <c r="AM85" s="194">
        <v>442</v>
      </c>
      <c r="AN85" s="194">
        <v>460</v>
      </c>
      <c r="AO85" s="194">
        <v>479</v>
      </c>
      <c r="AP85" s="194">
        <v>498</v>
      </c>
      <c r="AQ85" s="194">
        <v>516</v>
      </c>
      <c r="AR85" s="194">
        <v>535</v>
      </c>
      <c r="AS85" s="194">
        <v>554</v>
      </c>
      <c r="AT85" s="194">
        <v>572</v>
      </c>
      <c r="AU85" s="194">
        <v>591</v>
      </c>
      <c r="AV85" s="194">
        <v>609</v>
      </c>
      <c r="AW85" s="194">
        <v>626</v>
      </c>
      <c r="AX85" s="194">
        <v>643</v>
      </c>
      <c r="AY85" s="194">
        <v>660</v>
      </c>
      <c r="AZ85" s="194">
        <v>676</v>
      </c>
      <c r="BA85" s="194">
        <v>691</v>
      </c>
      <c r="BB85" s="194">
        <v>706</v>
      </c>
      <c r="BC85" s="194">
        <v>721</v>
      </c>
      <c r="BD85" s="194">
        <v>735</v>
      </c>
      <c r="BE85" s="194">
        <v>749</v>
      </c>
      <c r="BF85" s="194">
        <v>762</v>
      </c>
      <c r="BG85" s="194">
        <v>775</v>
      </c>
      <c r="BH85" s="194">
        <v>788</v>
      </c>
      <c r="BI85" s="194">
        <v>800</v>
      </c>
      <c r="BJ85" s="194">
        <v>813</v>
      </c>
      <c r="BK85" s="194">
        <v>825</v>
      </c>
      <c r="BL85" s="194">
        <v>836</v>
      </c>
      <c r="BM85" s="194">
        <v>848</v>
      </c>
      <c r="BN85" s="194">
        <v>858</v>
      </c>
      <c r="BO85" s="194">
        <v>869</v>
      </c>
      <c r="BP85" s="194">
        <v>880</v>
      </c>
      <c r="BQ85" s="194">
        <v>890</v>
      </c>
      <c r="BR85" s="194">
        <v>902</v>
      </c>
      <c r="BS85" s="194">
        <v>916</v>
      </c>
      <c r="BT85" s="194">
        <v>933</v>
      </c>
      <c r="BU85" s="194">
        <v>958</v>
      </c>
      <c r="BV85" s="194">
        <v>1000</v>
      </c>
      <c r="BW85" s="194">
        <v>0</v>
      </c>
      <c r="BX85" s="194">
        <v>0</v>
      </c>
      <c r="BY85" s="194">
        <v>0</v>
      </c>
      <c r="BZ85" s="194">
        <v>0</v>
      </c>
      <c r="CA85" s="194">
        <v>0</v>
      </c>
      <c r="CB85" s="194">
        <v>0</v>
      </c>
      <c r="CC85" s="194">
        <v>0</v>
      </c>
      <c r="CD85" s="194">
        <v>0</v>
      </c>
      <c r="CE85" s="194">
        <v>0</v>
      </c>
      <c r="CF85" s="194">
        <v>0</v>
      </c>
      <c r="CG85" s="194">
        <v>0</v>
      </c>
      <c r="CH85" s="194">
        <v>0</v>
      </c>
      <c r="CI85" s="194">
        <v>0</v>
      </c>
      <c r="CJ85" s="194">
        <v>0</v>
      </c>
      <c r="CK85" s="194">
        <v>0</v>
      </c>
      <c r="CL85" s="194">
        <v>0</v>
      </c>
      <c r="CM85" s="194">
        <v>0</v>
      </c>
      <c r="CN85" s="194">
        <v>0</v>
      </c>
      <c r="CO85" s="194">
        <v>0</v>
      </c>
      <c r="CP85" s="194">
        <v>0</v>
      </c>
      <c r="CQ85" s="194">
        <v>0</v>
      </c>
      <c r="CR85" s="194">
        <v>0</v>
      </c>
      <c r="CS85" s="194">
        <v>0</v>
      </c>
      <c r="CT85" s="194">
        <v>0</v>
      </c>
      <c r="CU85" s="194">
        <v>0</v>
      </c>
      <c r="CV85" s="194">
        <v>0</v>
      </c>
      <c r="CW85" s="194">
        <v>0</v>
      </c>
      <c r="CX85" s="194">
        <v>0</v>
      </c>
      <c r="CY85" s="194">
        <v>0</v>
      </c>
    </row>
    <row r="86" spans="1:103" s="194" customFormat="1" x14ac:dyDescent="0.2">
      <c r="A86" s="193" t="s">
        <v>636</v>
      </c>
      <c r="B86" s="193" t="s">
        <v>15</v>
      </c>
      <c r="C86" s="194">
        <v>29</v>
      </c>
      <c r="D86" s="194">
        <v>0</v>
      </c>
      <c r="E86" s="194">
        <v>4</v>
      </c>
      <c r="F86" s="194">
        <v>12</v>
      </c>
      <c r="G86" s="194">
        <v>20</v>
      </c>
      <c r="H86" s="194">
        <v>29</v>
      </c>
      <c r="I86" s="194">
        <v>39</v>
      </c>
      <c r="J86" s="194">
        <v>50</v>
      </c>
      <c r="K86" s="194">
        <v>60</v>
      </c>
      <c r="L86" s="194">
        <v>70</v>
      </c>
      <c r="M86" s="194">
        <v>80</v>
      </c>
      <c r="N86" s="194">
        <v>90</v>
      </c>
      <c r="O86" s="194">
        <v>100</v>
      </c>
      <c r="P86" s="194">
        <v>111</v>
      </c>
      <c r="Q86" s="194">
        <v>122</v>
      </c>
      <c r="R86" s="194">
        <v>134</v>
      </c>
      <c r="S86" s="194">
        <v>146</v>
      </c>
      <c r="T86" s="194">
        <v>158</v>
      </c>
      <c r="U86" s="194">
        <v>170</v>
      </c>
      <c r="V86" s="194">
        <v>183</v>
      </c>
      <c r="W86" s="194">
        <v>197</v>
      </c>
      <c r="X86" s="194">
        <v>210</v>
      </c>
      <c r="Y86" s="194">
        <v>224</v>
      </c>
      <c r="Z86" s="194">
        <v>238</v>
      </c>
      <c r="AA86" s="194">
        <v>253</v>
      </c>
      <c r="AB86" s="194">
        <v>268</v>
      </c>
      <c r="AC86" s="194">
        <v>284</v>
      </c>
      <c r="AD86" s="194">
        <v>299</v>
      </c>
      <c r="AE86" s="194">
        <v>316</v>
      </c>
      <c r="AF86" s="194">
        <v>332</v>
      </c>
      <c r="AG86" s="194">
        <v>349</v>
      </c>
      <c r="AH86" s="194">
        <v>366</v>
      </c>
      <c r="AI86" s="194">
        <v>384</v>
      </c>
      <c r="AJ86" s="194">
        <v>401</v>
      </c>
      <c r="AK86" s="194">
        <v>419</v>
      </c>
      <c r="AL86" s="194">
        <v>438</v>
      </c>
      <c r="AM86" s="194">
        <v>456</v>
      </c>
      <c r="AN86" s="194">
        <v>475</v>
      </c>
      <c r="AO86" s="194">
        <v>494</v>
      </c>
      <c r="AP86" s="194">
        <v>513</v>
      </c>
      <c r="AQ86" s="194">
        <v>532</v>
      </c>
      <c r="AR86" s="194">
        <v>551</v>
      </c>
      <c r="AS86" s="194">
        <v>569</v>
      </c>
      <c r="AT86" s="194">
        <v>588</v>
      </c>
      <c r="AU86" s="194">
        <v>606</v>
      </c>
      <c r="AV86" s="194">
        <v>623</v>
      </c>
      <c r="AW86" s="194">
        <v>640</v>
      </c>
      <c r="AX86" s="194">
        <v>657</v>
      </c>
      <c r="AY86" s="194">
        <v>673</v>
      </c>
      <c r="AZ86" s="194">
        <v>689</v>
      </c>
      <c r="BA86" s="194">
        <v>704</v>
      </c>
      <c r="BB86" s="194">
        <v>719</v>
      </c>
      <c r="BC86" s="194">
        <v>733</v>
      </c>
      <c r="BD86" s="194">
        <v>747</v>
      </c>
      <c r="BE86" s="194">
        <v>761</v>
      </c>
      <c r="BF86" s="194">
        <v>774</v>
      </c>
      <c r="BG86" s="194">
        <v>786</v>
      </c>
      <c r="BH86" s="194">
        <v>799</v>
      </c>
      <c r="BI86" s="194">
        <v>811</v>
      </c>
      <c r="BJ86" s="194">
        <v>823</v>
      </c>
      <c r="BK86" s="194">
        <v>835</v>
      </c>
      <c r="BL86" s="194">
        <v>846</v>
      </c>
      <c r="BM86" s="194">
        <v>857</v>
      </c>
      <c r="BN86" s="194">
        <v>868</v>
      </c>
      <c r="BO86" s="194">
        <v>879</v>
      </c>
      <c r="BP86" s="194">
        <v>890</v>
      </c>
      <c r="BQ86" s="194">
        <v>901</v>
      </c>
      <c r="BR86" s="194">
        <v>915</v>
      </c>
      <c r="BS86" s="194">
        <v>933</v>
      </c>
      <c r="BT86" s="194">
        <v>958</v>
      </c>
      <c r="BU86" s="194">
        <v>1000</v>
      </c>
      <c r="BV86" s="194">
        <v>0</v>
      </c>
      <c r="BW86" s="194">
        <v>0</v>
      </c>
      <c r="BX86" s="194">
        <v>0</v>
      </c>
      <c r="BY86" s="194">
        <v>0</v>
      </c>
      <c r="BZ86" s="194">
        <v>0</v>
      </c>
      <c r="CA86" s="194">
        <v>0</v>
      </c>
      <c r="CB86" s="194">
        <v>0</v>
      </c>
      <c r="CC86" s="194">
        <v>0</v>
      </c>
      <c r="CD86" s="194">
        <v>0</v>
      </c>
      <c r="CE86" s="194">
        <v>0</v>
      </c>
      <c r="CF86" s="194">
        <v>0</v>
      </c>
      <c r="CG86" s="194">
        <v>0</v>
      </c>
      <c r="CH86" s="194">
        <v>0</v>
      </c>
      <c r="CI86" s="194">
        <v>0</v>
      </c>
      <c r="CJ86" s="194">
        <v>0</v>
      </c>
      <c r="CK86" s="194">
        <v>0</v>
      </c>
      <c r="CL86" s="194">
        <v>0</v>
      </c>
      <c r="CM86" s="194">
        <v>0</v>
      </c>
      <c r="CN86" s="194">
        <v>0</v>
      </c>
      <c r="CO86" s="194">
        <v>0</v>
      </c>
      <c r="CP86" s="194">
        <v>0</v>
      </c>
      <c r="CQ86" s="194">
        <v>0</v>
      </c>
      <c r="CR86" s="194">
        <v>0</v>
      </c>
      <c r="CS86" s="194">
        <v>0</v>
      </c>
      <c r="CT86" s="194">
        <v>0</v>
      </c>
      <c r="CU86" s="194">
        <v>0</v>
      </c>
      <c r="CV86" s="194">
        <v>0</v>
      </c>
      <c r="CW86" s="194">
        <v>0</v>
      </c>
      <c r="CX86" s="194">
        <v>0</v>
      </c>
      <c r="CY86" s="194">
        <v>0</v>
      </c>
    </row>
    <row r="87" spans="1:103" s="194" customFormat="1" x14ac:dyDescent="0.2">
      <c r="A87" s="193" t="s">
        <v>636</v>
      </c>
      <c r="B87" s="193" t="s">
        <v>15</v>
      </c>
      <c r="C87" s="194">
        <v>30</v>
      </c>
      <c r="D87" s="194">
        <v>0</v>
      </c>
      <c r="E87" s="194">
        <v>4</v>
      </c>
      <c r="F87" s="194">
        <v>12</v>
      </c>
      <c r="G87" s="194">
        <v>21</v>
      </c>
      <c r="H87" s="194">
        <v>31</v>
      </c>
      <c r="I87" s="194">
        <v>41</v>
      </c>
      <c r="J87" s="194">
        <v>53</v>
      </c>
      <c r="K87" s="194">
        <v>62</v>
      </c>
      <c r="L87" s="194">
        <v>72</v>
      </c>
      <c r="M87" s="194">
        <v>83</v>
      </c>
      <c r="N87" s="194">
        <v>93</v>
      </c>
      <c r="O87" s="194">
        <v>104</v>
      </c>
      <c r="P87" s="194">
        <v>116</v>
      </c>
      <c r="Q87" s="194">
        <v>127</v>
      </c>
      <c r="R87" s="194">
        <v>139</v>
      </c>
      <c r="S87" s="194">
        <v>151</v>
      </c>
      <c r="T87" s="194">
        <v>164</v>
      </c>
      <c r="U87" s="194">
        <v>177</v>
      </c>
      <c r="V87" s="194">
        <v>190</v>
      </c>
      <c r="W87" s="194">
        <v>204</v>
      </c>
      <c r="X87" s="194">
        <v>218</v>
      </c>
      <c r="Y87" s="194">
        <v>232</v>
      </c>
      <c r="Z87" s="194">
        <v>247</v>
      </c>
      <c r="AA87" s="194">
        <v>262</v>
      </c>
      <c r="AB87" s="194">
        <v>278</v>
      </c>
      <c r="AC87" s="194">
        <v>294</v>
      </c>
      <c r="AD87" s="194">
        <v>310</v>
      </c>
      <c r="AE87" s="194">
        <v>327</v>
      </c>
      <c r="AF87" s="194">
        <v>344</v>
      </c>
      <c r="AG87" s="194">
        <v>361</v>
      </c>
      <c r="AH87" s="194">
        <v>379</v>
      </c>
      <c r="AI87" s="194">
        <v>397</v>
      </c>
      <c r="AJ87" s="194">
        <v>415</v>
      </c>
      <c r="AK87" s="194">
        <v>433</v>
      </c>
      <c r="AL87" s="194">
        <v>452</v>
      </c>
      <c r="AM87" s="194">
        <v>471</v>
      </c>
      <c r="AN87" s="194">
        <v>490</v>
      </c>
      <c r="AO87" s="194">
        <v>509</v>
      </c>
      <c r="AP87" s="194">
        <v>528</v>
      </c>
      <c r="AQ87" s="194">
        <v>547</v>
      </c>
      <c r="AR87" s="194">
        <v>566</v>
      </c>
      <c r="AS87" s="194">
        <v>584</v>
      </c>
      <c r="AT87" s="194">
        <v>603</v>
      </c>
      <c r="AU87" s="194">
        <v>620</v>
      </c>
      <c r="AV87" s="194">
        <v>638</v>
      </c>
      <c r="AW87" s="194">
        <v>654</v>
      </c>
      <c r="AX87" s="194">
        <v>671</v>
      </c>
      <c r="AY87" s="194">
        <v>687</v>
      </c>
      <c r="AZ87" s="194">
        <v>702</v>
      </c>
      <c r="BA87" s="194">
        <v>717</v>
      </c>
      <c r="BB87" s="194">
        <v>731</v>
      </c>
      <c r="BC87" s="194">
        <v>745</v>
      </c>
      <c r="BD87" s="194">
        <v>759</v>
      </c>
      <c r="BE87" s="194">
        <v>772</v>
      </c>
      <c r="BF87" s="194">
        <v>785</v>
      </c>
      <c r="BG87" s="194">
        <v>797</v>
      </c>
      <c r="BH87" s="194">
        <v>810</v>
      </c>
      <c r="BI87" s="194">
        <v>822</v>
      </c>
      <c r="BJ87" s="194">
        <v>834</v>
      </c>
      <c r="BK87" s="194">
        <v>845</v>
      </c>
      <c r="BL87" s="194">
        <v>856</v>
      </c>
      <c r="BM87" s="194">
        <v>867</v>
      </c>
      <c r="BN87" s="194">
        <v>878</v>
      </c>
      <c r="BO87" s="194">
        <v>889</v>
      </c>
      <c r="BP87" s="194">
        <v>901</v>
      </c>
      <c r="BQ87" s="194">
        <v>914</v>
      </c>
      <c r="BR87" s="194">
        <v>932</v>
      </c>
      <c r="BS87" s="194">
        <v>958</v>
      </c>
      <c r="BT87" s="194">
        <v>1000</v>
      </c>
      <c r="BU87" s="194">
        <v>0</v>
      </c>
      <c r="BV87" s="194">
        <v>0</v>
      </c>
      <c r="BW87" s="194">
        <v>0</v>
      </c>
      <c r="BX87" s="194">
        <v>0</v>
      </c>
      <c r="BY87" s="194">
        <v>0</v>
      </c>
      <c r="BZ87" s="194">
        <v>0</v>
      </c>
      <c r="CA87" s="194">
        <v>0</v>
      </c>
      <c r="CB87" s="194">
        <v>0</v>
      </c>
      <c r="CC87" s="194">
        <v>0</v>
      </c>
      <c r="CD87" s="194">
        <v>0</v>
      </c>
      <c r="CE87" s="194">
        <v>0</v>
      </c>
      <c r="CF87" s="194">
        <v>0</v>
      </c>
      <c r="CG87" s="194">
        <v>0</v>
      </c>
      <c r="CH87" s="194">
        <v>0</v>
      </c>
      <c r="CI87" s="194">
        <v>0</v>
      </c>
      <c r="CJ87" s="194">
        <v>0</v>
      </c>
      <c r="CK87" s="194">
        <v>0</v>
      </c>
      <c r="CL87" s="194">
        <v>0</v>
      </c>
      <c r="CM87" s="194">
        <v>0</v>
      </c>
      <c r="CN87" s="194">
        <v>0</v>
      </c>
      <c r="CO87" s="194">
        <v>0</v>
      </c>
      <c r="CP87" s="194">
        <v>0</v>
      </c>
      <c r="CQ87" s="194">
        <v>0</v>
      </c>
      <c r="CR87" s="194">
        <v>0</v>
      </c>
      <c r="CS87" s="194">
        <v>0</v>
      </c>
      <c r="CT87" s="194">
        <v>0</v>
      </c>
      <c r="CU87" s="194">
        <v>0</v>
      </c>
      <c r="CV87" s="194">
        <v>0</v>
      </c>
      <c r="CW87" s="194">
        <v>0</v>
      </c>
      <c r="CX87" s="194">
        <v>0</v>
      </c>
      <c r="CY87" s="194">
        <v>0</v>
      </c>
    </row>
    <row r="88" spans="1:103" s="194" customFormat="1" x14ac:dyDescent="0.2">
      <c r="A88" s="193" t="s">
        <v>636</v>
      </c>
      <c r="B88" s="193" t="s">
        <v>15</v>
      </c>
      <c r="C88" s="194">
        <v>31</v>
      </c>
      <c r="D88" s="194">
        <v>0</v>
      </c>
      <c r="E88" s="194">
        <v>4</v>
      </c>
      <c r="F88" s="194">
        <v>13</v>
      </c>
      <c r="G88" s="194">
        <v>22</v>
      </c>
      <c r="H88" s="194">
        <v>32</v>
      </c>
      <c r="I88" s="194">
        <v>43</v>
      </c>
      <c r="J88" s="194">
        <v>55</v>
      </c>
      <c r="K88" s="194">
        <v>65</v>
      </c>
      <c r="L88" s="194">
        <v>75</v>
      </c>
      <c r="M88" s="194">
        <v>86</v>
      </c>
      <c r="N88" s="194">
        <v>97</v>
      </c>
      <c r="O88" s="194">
        <v>108</v>
      </c>
      <c r="P88" s="194">
        <v>120</v>
      </c>
      <c r="Q88" s="194">
        <v>132</v>
      </c>
      <c r="R88" s="194">
        <v>144</v>
      </c>
      <c r="S88" s="194">
        <v>157</v>
      </c>
      <c r="T88" s="194">
        <v>170</v>
      </c>
      <c r="U88" s="194">
        <v>184</v>
      </c>
      <c r="V88" s="194">
        <v>197</v>
      </c>
      <c r="W88" s="194">
        <v>212</v>
      </c>
      <c r="X88" s="194">
        <v>226</v>
      </c>
      <c r="Y88" s="194">
        <v>241</v>
      </c>
      <c r="Z88" s="194">
        <v>256</v>
      </c>
      <c r="AA88" s="194">
        <v>272</v>
      </c>
      <c r="AB88" s="194">
        <v>288</v>
      </c>
      <c r="AC88" s="194">
        <v>305</v>
      </c>
      <c r="AD88" s="194">
        <v>321</v>
      </c>
      <c r="AE88" s="194">
        <v>338</v>
      </c>
      <c r="AF88" s="194">
        <v>356</v>
      </c>
      <c r="AG88" s="194">
        <v>374</v>
      </c>
      <c r="AH88" s="194">
        <v>392</v>
      </c>
      <c r="AI88" s="194">
        <v>410</v>
      </c>
      <c r="AJ88" s="194">
        <v>429</v>
      </c>
      <c r="AK88" s="194">
        <v>448</v>
      </c>
      <c r="AL88" s="194">
        <v>467</v>
      </c>
      <c r="AM88" s="194">
        <v>486</v>
      </c>
      <c r="AN88" s="194">
        <v>505</v>
      </c>
      <c r="AO88" s="194">
        <v>524</v>
      </c>
      <c r="AP88" s="194">
        <v>543</v>
      </c>
      <c r="AQ88" s="194">
        <v>562</v>
      </c>
      <c r="AR88" s="194">
        <v>581</v>
      </c>
      <c r="AS88" s="194">
        <v>599</v>
      </c>
      <c r="AT88" s="194">
        <v>617</v>
      </c>
      <c r="AU88" s="194">
        <v>635</v>
      </c>
      <c r="AV88" s="194">
        <v>652</v>
      </c>
      <c r="AW88" s="194">
        <v>668</v>
      </c>
      <c r="AX88" s="194">
        <v>684</v>
      </c>
      <c r="AY88" s="194">
        <v>699</v>
      </c>
      <c r="AZ88" s="194">
        <v>714</v>
      </c>
      <c r="BA88" s="194">
        <v>729</v>
      </c>
      <c r="BB88" s="194">
        <v>743</v>
      </c>
      <c r="BC88" s="194">
        <v>757</v>
      </c>
      <c r="BD88" s="194">
        <v>770</v>
      </c>
      <c r="BE88" s="194">
        <v>783</v>
      </c>
      <c r="BF88" s="194">
        <v>796</v>
      </c>
      <c r="BG88" s="194">
        <v>808</v>
      </c>
      <c r="BH88" s="194">
        <v>821</v>
      </c>
      <c r="BI88" s="194">
        <v>832</v>
      </c>
      <c r="BJ88" s="194">
        <v>844</v>
      </c>
      <c r="BK88" s="194">
        <v>855</v>
      </c>
      <c r="BL88" s="194">
        <v>866</v>
      </c>
      <c r="BM88" s="194">
        <v>877</v>
      </c>
      <c r="BN88" s="194">
        <v>888</v>
      </c>
      <c r="BO88" s="194">
        <v>900</v>
      </c>
      <c r="BP88" s="194">
        <v>914</v>
      </c>
      <c r="BQ88" s="194">
        <v>932</v>
      </c>
      <c r="BR88" s="194">
        <v>957</v>
      </c>
      <c r="BS88" s="194">
        <v>1000</v>
      </c>
      <c r="BT88" s="194">
        <v>0</v>
      </c>
      <c r="BU88" s="194">
        <v>0</v>
      </c>
      <c r="BV88" s="194">
        <v>0</v>
      </c>
      <c r="BW88" s="194">
        <v>0</v>
      </c>
      <c r="BX88" s="194">
        <v>0</v>
      </c>
      <c r="BY88" s="194">
        <v>0</v>
      </c>
      <c r="BZ88" s="194">
        <v>0</v>
      </c>
      <c r="CA88" s="194">
        <v>0</v>
      </c>
      <c r="CB88" s="194">
        <v>0</v>
      </c>
      <c r="CC88" s="194">
        <v>0</v>
      </c>
      <c r="CD88" s="194">
        <v>0</v>
      </c>
      <c r="CE88" s="194">
        <v>0</v>
      </c>
      <c r="CF88" s="194">
        <v>0</v>
      </c>
      <c r="CG88" s="194">
        <v>0</v>
      </c>
      <c r="CH88" s="194">
        <v>0</v>
      </c>
      <c r="CI88" s="194">
        <v>0</v>
      </c>
      <c r="CJ88" s="194">
        <v>0</v>
      </c>
      <c r="CK88" s="194">
        <v>0</v>
      </c>
      <c r="CL88" s="194">
        <v>0</v>
      </c>
      <c r="CM88" s="194">
        <v>0</v>
      </c>
      <c r="CN88" s="194">
        <v>0</v>
      </c>
      <c r="CO88" s="194">
        <v>0</v>
      </c>
      <c r="CP88" s="194">
        <v>0</v>
      </c>
      <c r="CQ88" s="194">
        <v>0</v>
      </c>
      <c r="CR88" s="194">
        <v>0</v>
      </c>
      <c r="CS88" s="194">
        <v>0</v>
      </c>
      <c r="CT88" s="194">
        <v>0</v>
      </c>
      <c r="CU88" s="194">
        <v>0</v>
      </c>
      <c r="CV88" s="194">
        <v>0</v>
      </c>
      <c r="CW88" s="194">
        <v>0</v>
      </c>
      <c r="CX88" s="194">
        <v>0</v>
      </c>
      <c r="CY88" s="194">
        <v>0</v>
      </c>
    </row>
    <row r="89" spans="1:103" s="194" customFormat="1" x14ac:dyDescent="0.2">
      <c r="A89" s="193" t="s">
        <v>636</v>
      </c>
      <c r="B89" s="193" t="s">
        <v>15</v>
      </c>
      <c r="C89" s="194">
        <v>32</v>
      </c>
      <c r="D89" s="194">
        <v>0</v>
      </c>
      <c r="E89" s="194">
        <v>4</v>
      </c>
      <c r="F89" s="194">
        <v>13</v>
      </c>
      <c r="G89" s="194">
        <v>23</v>
      </c>
      <c r="H89" s="194">
        <v>33</v>
      </c>
      <c r="I89" s="194">
        <v>44</v>
      </c>
      <c r="J89" s="194">
        <v>57</v>
      </c>
      <c r="K89" s="194">
        <v>67</v>
      </c>
      <c r="L89" s="194">
        <v>78</v>
      </c>
      <c r="M89" s="194">
        <v>89</v>
      </c>
      <c r="N89" s="194">
        <v>101</v>
      </c>
      <c r="O89" s="194">
        <v>113</v>
      </c>
      <c r="P89" s="194">
        <v>125</v>
      </c>
      <c r="Q89" s="194">
        <v>137</v>
      </c>
      <c r="R89" s="194">
        <v>150</v>
      </c>
      <c r="S89" s="194">
        <v>163</v>
      </c>
      <c r="T89" s="194">
        <v>177</v>
      </c>
      <c r="U89" s="194">
        <v>191</v>
      </c>
      <c r="V89" s="194">
        <v>205</v>
      </c>
      <c r="W89" s="194">
        <v>220</v>
      </c>
      <c r="X89" s="194">
        <v>235</v>
      </c>
      <c r="Y89" s="194">
        <v>250</v>
      </c>
      <c r="Z89" s="194">
        <v>266</v>
      </c>
      <c r="AA89" s="194">
        <v>282</v>
      </c>
      <c r="AB89" s="194">
        <v>299</v>
      </c>
      <c r="AC89" s="194">
        <v>316</v>
      </c>
      <c r="AD89" s="194">
        <v>333</v>
      </c>
      <c r="AE89" s="194">
        <v>350</v>
      </c>
      <c r="AF89" s="194">
        <v>368</v>
      </c>
      <c r="AG89" s="194">
        <v>387</v>
      </c>
      <c r="AH89" s="194">
        <v>405</v>
      </c>
      <c r="AI89" s="194">
        <v>424</v>
      </c>
      <c r="AJ89" s="194">
        <v>443</v>
      </c>
      <c r="AK89" s="194">
        <v>462</v>
      </c>
      <c r="AL89" s="194">
        <v>481</v>
      </c>
      <c r="AM89" s="194">
        <v>501</v>
      </c>
      <c r="AN89" s="194">
        <v>520</v>
      </c>
      <c r="AO89" s="194">
        <v>540</v>
      </c>
      <c r="AP89" s="194">
        <v>559</v>
      </c>
      <c r="AQ89" s="194">
        <v>577</v>
      </c>
      <c r="AR89" s="194">
        <v>596</v>
      </c>
      <c r="AS89" s="194">
        <v>614</v>
      </c>
      <c r="AT89" s="194">
        <v>632</v>
      </c>
      <c r="AU89" s="194">
        <v>649</v>
      </c>
      <c r="AV89" s="194">
        <v>665</v>
      </c>
      <c r="AW89" s="194">
        <v>681</v>
      </c>
      <c r="AX89" s="194">
        <v>697</v>
      </c>
      <c r="AY89" s="194">
        <v>712</v>
      </c>
      <c r="AZ89" s="194">
        <v>727</v>
      </c>
      <c r="BA89" s="194">
        <v>741</v>
      </c>
      <c r="BB89" s="194">
        <v>755</v>
      </c>
      <c r="BC89" s="194">
        <v>768</v>
      </c>
      <c r="BD89" s="194">
        <v>781</v>
      </c>
      <c r="BE89" s="194">
        <v>794</v>
      </c>
      <c r="BF89" s="194">
        <v>807</v>
      </c>
      <c r="BG89" s="194">
        <v>819</v>
      </c>
      <c r="BH89" s="194">
        <v>831</v>
      </c>
      <c r="BI89" s="194">
        <v>843</v>
      </c>
      <c r="BJ89" s="194">
        <v>854</v>
      </c>
      <c r="BK89" s="194">
        <v>865</v>
      </c>
      <c r="BL89" s="194">
        <v>876</v>
      </c>
      <c r="BM89" s="194">
        <v>887</v>
      </c>
      <c r="BN89" s="194">
        <v>899</v>
      </c>
      <c r="BO89" s="194">
        <v>913</v>
      </c>
      <c r="BP89" s="194">
        <v>931</v>
      </c>
      <c r="BQ89" s="194">
        <v>957</v>
      </c>
      <c r="BR89" s="194">
        <v>1000</v>
      </c>
      <c r="BS89" s="194">
        <v>0</v>
      </c>
      <c r="BT89" s="194">
        <v>0</v>
      </c>
      <c r="BU89" s="194">
        <v>0</v>
      </c>
      <c r="BV89" s="194">
        <v>0</v>
      </c>
      <c r="BW89" s="194">
        <v>0</v>
      </c>
      <c r="BX89" s="194">
        <v>0</v>
      </c>
      <c r="BY89" s="194">
        <v>0</v>
      </c>
      <c r="BZ89" s="194">
        <v>0</v>
      </c>
      <c r="CA89" s="194">
        <v>0</v>
      </c>
      <c r="CB89" s="194">
        <v>0</v>
      </c>
      <c r="CC89" s="194">
        <v>0</v>
      </c>
      <c r="CD89" s="194">
        <v>0</v>
      </c>
      <c r="CE89" s="194">
        <v>0</v>
      </c>
      <c r="CF89" s="194">
        <v>0</v>
      </c>
      <c r="CG89" s="194">
        <v>0</v>
      </c>
      <c r="CH89" s="194">
        <v>0</v>
      </c>
      <c r="CI89" s="194">
        <v>0</v>
      </c>
      <c r="CJ89" s="194">
        <v>0</v>
      </c>
      <c r="CK89" s="194">
        <v>0</v>
      </c>
      <c r="CL89" s="194">
        <v>0</v>
      </c>
      <c r="CM89" s="194">
        <v>0</v>
      </c>
      <c r="CN89" s="194">
        <v>0</v>
      </c>
      <c r="CO89" s="194">
        <v>0</v>
      </c>
      <c r="CP89" s="194">
        <v>0</v>
      </c>
      <c r="CQ89" s="194">
        <v>0</v>
      </c>
      <c r="CR89" s="194">
        <v>0</v>
      </c>
      <c r="CS89" s="194">
        <v>0</v>
      </c>
      <c r="CT89" s="194">
        <v>0</v>
      </c>
      <c r="CU89" s="194">
        <v>0</v>
      </c>
      <c r="CV89" s="194">
        <v>0</v>
      </c>
      <c r="CW89" s="194">
        <v>0</v>
      </c>
      <c r="CX89" s="194">
        <v>0</v>
      </c>
      <c r="CY89" s="194">
        <v>0</v>
      </c>
    </row>
    <row r="90" spans="1:103" s="194" customFormat="1" x14ac:dyDescent="0.2">
      <c r="A90" s="193" t="s">
        <v>636</v>
      </c>
      <c r="B90" s="193" t="s">
        <v>15</v>
      </c>
      <c r="C90" s="194">
        <v>33</v>
      </c>
      <c r="D90" s="194">
        <v>0</v>
      </c>
      <c r="E90" s="194">
        <v>5</v>
      </c>
      <c r="F90" s="194">
        <v>14</v>
      </c>
      <c r="G90" s="194">
        <v>24</v>
      </c>
      <c r="H90" s="194">
        <v>34</v>
      </c>
      <c r="I90" s="194">
        <v>46</v>
      </c>
      <c r="J90" s="194">
        <v>59</v>
      </c>
      <c r="K90" s="194">
        <v>70</v>
      </c>
      <c r="L90" s="194">
        <v>81</v>
      </c>
      <c r="M90" s="194">
        <v>93</v>
      </c>
      <c r="N90" s="194">
        <v>105</v>
      </c>
      <c r="O90" s="194">
        <v>117</v>
      </c>
      <c r="P90" s="194">
        <v>130</v>
      </c>
      <c r="Q90" s="194">
        <v>143</v>
      </c>
      <c r="R90" s="194">
        <v>156</v>
      </c>
      <c r="S90" s="194">
        <v>169</v>
      </c>
      <c r="T90" s="194">
        <v>184</v>
      </c>
      <c r="U90" s="194">
        <v>198</v>
      </c>
      <c r="V90" s="194">
        <v>213</v>
      </c>
      <c r="W90" s="194">
        <v>228</v>
      </c>
      <c r="X90" s="194">
        <v>244</v>
      </c>
      <c r="Y90" s="194">
        <v>260</v>
      </c>
      <c r="Z90" s="194">
        <v>276</v>
      </c>
      <c r="AA90" s="194">
        <v>293</v>
      </c>
      <c r="AB90" s="194">
        <v>310</v>
      </c>
      <c r="AC90" s="194">
        <v>327</v>
      </c>
      <c r="AD90" s="194">
        <v>345</v>
      </c>
      <c r="AE90" s="194">
        <v>363</v>
      </c>
      <c r="AF90" s="194">
        <v>381</v>
      </c>
      <c r="AG90" s="194">
        <v>400</v>
      </c>
      <c r="AH90" s="194">
        <v>419</v>
      </c>
      <c r="AI90" s="194">
        <v>438</v>
      </c>
      <c r="AJ90" s="194">
        <v>457</v>
      </c>
      <c r="AK90" s="194">
        <v>477</v>
      </c>
      <c r="AL90" s="194">
        <v>496</v>
      </c>
      <c r="AM90" s="194">
        <v>516</v>
      </c>
      <c r="AN90" s="194">
        <v>535</v>
      </c>
      <c r="AO90" s="194">
        <v>555</v>
      </c>
      <c r="AP90" s="194">
        <v>574</v>
      </c>
      <c r="AQ90" s="194">
        <v>592</v>
      </c>
      <c r="AR90" s="194">
        <v>611</v>
      </c>
      <c r="AS90" s="194">
        <v>628</v>
      </c>
      <c r="AT90" s="194">
        <v>646</v>
      </c>
      <c r="AU90" s="194">
        <v>662</v>
      </c>
      <c r="AV90" s="194">
        <v>679</v>
      </c>
      <c r="AW90" s="194">
        <v>694</v>
      </c>
      <c r="AX90" s="194">
        <v>710</v>
      </c>
      <c r="AY90" s="194">
        <v>724</v>
      </c>
      <c r="AZ90" s="194">
        <v>739</v>
      </c>
      <c r="BA90" s="194">
        <v>753</v>
      </c>
      <c r="BB90" s="194">
        <v>766</v>
      </c>
      <c r="BC90" s="194">
        <v>779</v>
      </c>
      <c r="BD90" s="194">
        <v>792</v>
      </c>
      <c r="BE90" s="194">
        <v>805</v>
      </c>
      <c r="BF90" s="194">
        <v>817</v>
      </c>
      <c r="BG90" s="194">
        <v>829</v>
      </c>
      <c r="BH90" s="194">
        <v>841</v>
      </c>
      <c r="BI90" s="194">
        <v>853</v>
      </c>
      <c r="BJ90" s="194">
        <v>864</v>
      </c>
      <c r="BK90" s="194">
        <v>875</v>
      </c>
      <c r="BL90" s="194">
        <v>886</v>
      </c>
      <c r="BM90" s="194">
        <v>898</v>
      </c>
      <c r="BN90" s="194">
        <v>912</v>
      </c>
      <c r="BO90" s="194">
        <v>930</v>
      </c>
      <c r="BP90" s="194">
        <v>957</v>
      </c>
      <c r="BQ90" s="194">
        <v>1000</v>
      </c>
      <c r="BR90" s="194">
        <v>0</v>
      </c>
      <c r="BS90" s="194">
        <v>0</v>
      </c>
      <c r="BT90" s="194">
        <v>0</v>
      </c>
      <c r="BU90" s="194">
        <v>0</v>
      </c>
      <c r="BV90" s="194">
        <v>0</v>
      </c>
      <c r="BW90" s="194">
        <v>0</v>
      </c>
      <c r="BX90" s="194">
        <v>0</v>
      </c>
      <c r="BY90" s="194">
        <v>0</v>
      </c>
      <c r="BZ90" s="194">
        <v>0</v>
      </c>
      <c r="CA90" s="194">
        <v>0</v>
      </c>
      <c r="CB90" s="194">
        <v>0</v>
      </c>
      <c r="CC90" s="194">
        <v>0</v>
      </c>
      <c r="CD90" s="194">
        <v>0</v>
      </c>
      <c r="CE90" s="194">
        <v>0</v>
      </c>
      <c r="CF90" s="194">
        <v>0</v>
      </c>
      <c r="CG90" s="194">
        <v>0</v>
      </c>
      <c r="CH90" s="194">
        <v>0</v>
      </c>
      <c r="CI90" s="194">
        <v>0</v>
      </c>
      <c r="CJ90" s="194">
        <v>0</v>
      </c>
      <c r="CK90" s="194">
        <v>0</v>
      </c>
      <c r="CL90" s="194">
        <v>0</v>
      </c>
      <c r="CM90" s="194">
        <v>0</v>
      </c>
      <c r="CN90" s="194">
        <v>0</v>
      </c>
      <c r="CO90" s="194">
        <v>0</v>
      </c>
      <c r="CP90" s="194">
        <v>0</v>
      </c>
      <c r="CQ90" s="194">
        <v>0</v>
      </c>
      <c r="CR90" s="194">
        <v>0</v>
      </c>
      <c r="CS90" s="194">
        <v>0</v>
      </c>
      <c r="CT90" s="194">
        <v>0</v>
      </c>
      <c r="CU90" s="194">
        <v>0</v>
      </c>
      <c r="CV90" s="194">
        <v>0</v>
      </c>
      <c r="CW90" s="194">
        <v>0</v>
      </c>
      <c r="CX90" s="194">
        <v>0</v>
      </c>
      <c r="CY90" s="194">
        <v>0</v>
      </c>
    </row>
    <row r="91" spans="1:103" s="194" customFormat="1" x14ac:dyDescent="0.2">
      <c r="A91" s="193" t="s">
        <v>636</v>
      </c>
      <c r="B91" s="193" t="s">
        <v>15</v>
      </c>
      <c r="C91" s="194">
        <v>34</v>
      </c>
      <c r="D91" s="194">
        <v>0</v>
      </c>
      <c r="E91" s="194">
        <v>5</v>
      </c>
      <c r="F91" s="194">
        <v>14</v>
      </c>
      <c r="G91" s="194">
        <v>25</v>
      </c>
      <c r="H91" s="194">
        <v>36</v>
      </c>
      <c r="I91" s="194">
        <v>48</v>
      </c>
      <c r="J91" s="194">
        <v>61</v>
      </c>
      <c r="K91" s="194">
        <v>73</v>
      </c>
      <c r="L91" s="194">
        <v>85</v>
      </c>
      <c r="M91" s="194">
        <v>97</v>
      </c>
      <c r="N91" s="194">
        <v>109</v>
      </c>
      <c r="O91" s="194">
        <v>122</v>
      </c>
      <c r="P91" s="194">
        <v>135</v>
      </c>
      <c r="Q91" s="194">
        <v>148</v>
      </c>
      <c r="R91" s="194">
        <v>162</v>
      </c>
      <c r="S91" s="194">
        <v>176</v>
      </c>
      <c r="T91" s="194">
        <v>191</v>
      </c>
      <c r="U91" s="194">
        <v>206</v>
      </c>
      <c r="V91" s="194">
        <v>221</v>
      </c>
      <c r="W91" s="194">
        <v>237</v>
      </c>
      <c r="X91" s="194">
        <v>253</v>
      </c>
      <c r="Y91" s="194">
        <v>269</v>
      </c>
      <c r="Z91" s="194">
        <v>286</v>
      </c>
      <c r="AA91" s="194">
        <v>303</v>
      </c>
      <c r="AB91" s="194">
        <v>321</v>
      </c>
      <c r="AC91" s="194">
        <v>339</v>
      </c>
      <c r="AD91" s="194">
        <v>357</v>
      </c>
      <c r="AE91" s="194">
        <v>375</v>
      </c>
      <c r="AF91" s="194">
        <v>394</v>
      </c>
      <c r="AG91" s="194">
        <v>413</v>
      </c>
      <c r="AH91" s="194">
        <v>433</v>
      </c>
      <c r="AI91" s="194">
        <v>452</v>
      </c>
      <c r="AJ91" s="194">
        <v>472</v>
      </c>
      <c r="AK91" s="194">
        <v>492</v>
      </c>
      <c r="AL91" s="194">
        <v>512</v>
      </c>
      <c r="AM91" s="194">
        <v>531</v>
      </c>
      <c r="AN91" s="194">
        <v>551</v>
      </c>
      <c r="AO91" s="194">
        <v>570</v>
      </c>
      <c r="AP91" s="194">
        <v>589</v>
      </c>
      <c r="AQ91" s="194">
        <v>607</v>
      </c>
      <c r="AR91" s="194">
        <v>625</v>
      </c>
      <c r="AS91" s="194">
        <v>642</v>
      </c>
      <c r="AT91" s="194">
        <v>659</v>
      </c>
      <c r="AU91" s="194">
        <v>676</v>
      </c>
      <c r="AV91" s="194">
        <v>691</v>
      </c>
      <c r="AW91" s="194">
        <v>707</v>
      </c>
      <c r="AX91" s="194">
        <v>722</v>
      </c>
      <c r="AY91" s="194">
        <v>736</v>
      </c>
      <c r="AZ91" s="194">
        <v>750</v>
      </c>
      <c r="BA91" s="194">
        <v>764</v>
      </c>
      <c r="BB91" s="194">
        <v>777</v>
      </c>
      <c r="BC91" s="194">
        <v>790</v>
      </c>
      <c r="BD91" s="194">
        <v>803</v>
      </c>
      <c r="BE91" s="194">
        <v>816</v>
      </c>
      <c r="BF91" s="194">
        <v>828</v>
      </c>
      <c r="BG91" s="194">
        <v>840</v>
      </c>
      <c r="BH91" s="194">
        <v>851</v>
      </c>
      <c r="BI91" s="194">
        <v>862</v>
      </c>
      <c r="BJ91" s="194">
        <v>874</v>
      </c>
      <c r="BK91" s="194">
        <v>885</v>
      </c>
      <c r="BL91" s="194">
        <v>897</v>
      </c>
      <c r="BM91" s="194">
        <v>911</v>
      </c>
      <c r="BN91" s="194">
        <v>930</v>
      </c>
      <c r="BO91" s="194">
        <v>956</v>
      </c>
      <c r="BP91" s="194">
        <v>1000</v>
      </c>
      <c r="BQ91" s="194">
        <v>0</v>
      </c>
      <c r="BR91" s="194">
        <v>0</v>
      </c>
      <c r="BS91" s="194">
        <v>0</v>
      </c>
      <c r="BT91" s="194">
        <v>0</v>
      </c>
      <c r="BU91" s="194">
        <v>0</v>
      </c>
      <c r="BV91" s="194">
        <v>0</v>
      </c>
      <c r="BW91" s="194">
        <v>0</v>
      </c>
      <c r="BX91" s="194">
        <v>0</v>
      </c>
      <c r="BY91" s="194">
        <v>0</v>
      </c>
      <c r="BZ91" s="194">
        <v>0</v>
      </c>
      <c r="CA91" s="194">
        <v>0</v>
      </c>
      <c r="CB91" s="194">
        <v>0</v>
      </c>
      <c r="CC91" s="194">
        <v>0</v>
      </c>
      <c r="CD91" s="194">
        <v>0</v>
      </c>
      <c r="CE91" s="194">
        <v>0</v>
      </c>
      <c r="CF91" s="194">
        <v>0</v>
      </c>
      <c r="CG91" s="194">
        <v>0</v>
      </c>
      <c r="CH91" s="194">
        <v>0</v>
      </c>
      <c r="CI91" s="194">
        <v>0</v>
      </c>
      <c r="CJ91" s="194">
        <v>0</v>
      </c>
      <c r="CK91" s="194">
        <v>0</v>
      </c>
      <c r="CL91" s="194">
        <v>0</v>
      </c>
      <c r="CM91" s="194">
        <v>0</v>
      </c>
      <c r="CN91" s="194">
        <v>0</v>
      </c>
      <c r="CO91" s="194">
        <v>0</v>
      </c>
      <c r="CP91" s="194">
        <v>0</v>
      </c>
      <c r="CQ91" s="194">
        <v>0</v>
      </c>
      <c r="CR91" s="194">
        <v>0</v>
      </c>
      <c r="CS91" s="194">
        <v>0</v>
      </c>
      <c r="CT91" s="194">
        <v>0</v>
      </c>
      <c r="CU91" s="194">
        <v>0</v>
      </c>
      <c r="CV91" s="194">
        <v>0</v>
      </c>
      <c r="CW91" s="194">
        <v>0</v>
      </c>
      <c r="CX91" s="194">
        <v>0</v>
      </c>
      <c r="CY91" s="194">
        <v>0</v>
      </c>
    </row>
    <row r="92" spans="1:103" s="194" customFormat="1" x14ac:dyDescent="0.2">
      <c r="A92" s="193" t="s">
        <v>636</v>
      </c>
      <c r="B92" s="193" t="s">
        <v>15</v>
      </c>
      <c r="C92" s="194">
        <v>35</v>
      </c>
      <c r="D92" s="194">
        <v>0</v>
      </c>
      <c r="E92" s="194">
        <v>5</v>
      </c>
      <c r="F92" s="194">
        <v>15</v>
      </c>
      <c r="G92" s="194">
        <v>26</v>
      </c>
      <c r="H92" s="194">
        <v>37</v>
      </c>
      <c r="I92" s="194">
        <v>50</v>
      </c>
      <c r="J92" s="194">
        <v>64</v>
      </c>
      <c r="K92" s="194">
        <v>76</v>
      </c>
      <c r="L92" s="194">
        <v>88</v>
      </c>
      <c r="M92" s="194">
        <v>100</v>
      </c>
      <c r="N92" s="194">
        <v>113</v>
      </c>
      <c r="O92" s="194">
        <v>126</v>
      </c>
      <c r="P92" s="194">
        <v>140</v>
      </c>
      <c r="Q92" s="194">
        <v>154</v>
      </c>
      <c r="R92" s="194">
        <v>168</v>
      </c>
      <c r="S92" s="194">
        <v>183</v>
      </c>
      <c r="T92" s="194">
        <v>198</v>
      </c>
      <c r="U92" s="194">
        <v>213</v>
      </c>
      <c r="V92" s="194">
        <v>229</v>
      </c>
      <c r="W92" s="194">
        <v>246</v>
      </c>
      <c r="X92" s="194">
        <v>262</v>
      </c>
      <c r="Y92" s="194">
        <v>279</v>
      </c>
      <c r="Z92" s="194">
        <v>297</v>
      </c>
      <c r="AA92" s="194">
        <v>314</v>
      </c>
      <c r="AB92" s="194">
        <v>332</v>
      </c>
      <c r="AC92" s="194">
        <v>351</v>
      </c>
      <c r="AD92" s="194">
        <v>369</v>
      </c>
      <c r="AE92" s="194">
        <v>389</v>
      </c>
      <c r="AF92" s="194">
        <v>408</v>
      </c>
      <c r="AG92" s="194">
        <v>427</v>
      </c>
      <c r="AH92" s="194">
        <v>447</v>
      </c>
      <c r="AI92" s="194">
        <v>467</v>
      </c>
      <c r="AJ92" s="194">
        <v>487</v>
      </c>
      <c r="AK92" s="194">
        <v>507</v>
      </c>
      <c r="AL92" s="194">
        <v>527</v>
      </c>
      <c r="AM92" s="194">
        <v>546</v>
      </c>
      <c r="AN92" s="194">
        <v>566</v>
      </c>
      <c r="AO92" s="194">
        <v>585</v>
      </c>
      <c r="AP92" s="194">
        <v>603</v>
      </c>
      <c r="AQ92" s="194">
        <v>621</v>
      </c>
      <c r="AR92" s="194">
        <v>639</v>
      </c>
      <c r="AS92" s="194">
        <v>656</v>
      </c>
      <c r="AT92" s="194">
        <v>672</v>
      </c>
      <c r="AU92" s="194">
        <v>688</v>
      </c>
      <c r="AV92" s="194">
        <v>704</v>
      </c>
      <c r="AW92" s="194">
        <v>719</v>
      </c>
      <c r="AX92" s="194">
        <v>734</v>
      </c>
      <c r="AY92" s="194">
        <v>748</v>
      </c>
      <c r="AZ92" s="194">
        <v>762</v>
      </c>
      <c r="BA92" s="194">
        <v>775</v>
      </c>
      <c r="BB92" s="194">
        <v>788</v>
      </c>
      <c r="BC92" s="194">
        <v>801</v>
      </c>
      <c r="BD92" s="194">
        <v>814</v>
      </c>
      <c r="BE92" s="194">
        <v>826</v>
      </c>
      <c r="BF92" s="194">
        <v>838</v>
      </c>
      <c r="BG92" s="194">
        <v>850</v>
      </c>
      <c r="BH92" s="194">
        <v>861</v>
      </c>
      <c r="BI92" s="194">
        <v>872</v>
      </c>
      <c r="BJ92" s="194">
        <v>884</v>
      </c>
      <c r="BK92" s="194">
        <v>896</v>
      </c>
      <c r="BL92" s="194">
        <v>910</v>
      </c>
      <c r="BM92" s="194">
        <v>929</v>
      </c>
      <c r="BN92" s="194">
        <v>956</v>
      </c>
      <c r="BO92" s="194">
        <v>1000</v>
      </c>
      <c r="BP92" s="194">
        <v>0</v>
      </c>
      <c r="BQ92" s="194">
        <v>0</v>
      </c>
      <c r="BR92" s="194">
        <v>0</v>
      </c>
      <c r="BS92" s="194">
        <v>0</v>
      </c>
      <c r="BT92" s="194">
        <v>0</v>
      </c>
      <c r="BU92" s="194">
        <v>0</v>
      </c>
      <c r="BV92" s="194">
        <v>0</v>
      </c>
      <c r="BW92" s="194">
        <v>0</v>
      </c>
      <c r="BX92" s="194">
        <v>0</v>
      </c>
      <c r="BY92" s="194">
        <v>0</v>
      </c>
      <c r="BZ92" s="194">
        <v>0</v>
      </c>
      <c r="CA92" s="194">
        <v>0</v>
      </c>
      <c r="CB92" s="194">
        <v>0</v>
      </c>
      <c r="CC92" s="194">
        <v>0</v>
      </c>
      <c r="CD92" s="194">
        <v>0</v>
      </c>
      <c r="CE92" s="194">
        <v>0</v>
      </c>
      <c r="CF92" s="194">
        <v>0</v>
      </c>
      <c r="CG92" s="194">
        <v>0</v>
      </c>
      <c r="CH92" s="194">
        <v>0</v>
      </c>
      <c r="CI92" s="194">
        <v>0</v>
      </c>
      <c r="CJ92" s="194">
        <v>0</v>
      </c>
      <c r="CK92" s="194">
        <v>0</v>
      </c>
      <c r="CL92" s="194">
        <v>0</v>
      </c>
      <c r="CM92" s="194">
        <v>0</v>
      </c>
      <c r="CN92" s="194">
        <v>0</v>
      </c>
      <c r="CO92" s="194">
        <v>0</v>
      </c>
      <c r="CP92" s="194">
        <v>0</v>
      </c>
      <c r="CQ92" s="194">
        <v>0</v>
      </c>
      <c r="CR92" s="194">
        <v>0</v>
      </c>
      <c r="CS92" s="194">
        <v>0</v>
      </c>
      <c r="CT92" s="194">
        <v>0</v>
      </c>
      <c r="CU92" s="194">
        <v>0</v>
      </c>
      <c r="CV92" s="194">
        <v>0</v>
      </c>
      <c r="CW92" s="194">
        <v>0</v>
      </c>
      <c r="CX92" s="194">
        <v>0</v>
      </c>
      <c r="CY92" s="194">
        <v>0</v>
      </c>
    </row>
    <row r="93" spans="1:103" s="194" customFormat="1" x14ac:dyDescent="0.2">
      <c r="A93" s="193" t="s">
        <v>636</v>
      </c>
      <c r="B93" s="193" t="s">
        <v>15</v>
      </c>
      <c r="C93" s="194">
        <v>36</v>
      </c>
      <c r="D93" s="194">
        <v>0</v>
      </c>
      <c r="E93" s="194">
        <v>5</v>
      </c>
      <c r="F93" s="194">
        <v>16</v>
      </c>
      <c r="G93" s="194">
        <v>27</v>
      </c>
      <c r="H93" s="194">
        <v>39</v>
      </c>
      <c r="I93" s="194">
        <v>52</v>
      </c>
      <c r="J93" s="194">
        <v>67</v>
      </c>
      <c r="K93" s="194">
        <v>79</v>
      </c>
      <c r="L93" s="194">
        <v>91</v>
      </c>
      <c r="M93" s="194">
        <v>104</v>
      </c>
      <c r="N93" s="194">
        <v>118</v>
      </c>
      <c r="O93" s="194">
        <v>131</v>
      </c>
      <c r="P93" s="194">
        <v>145</v>
      </c>
      <c r="Q93" s="194">
        <v>160</v>
      </c>
      <c r="R93" s="194">
        <v>175</v>
      </c>
      <c r="S93" s="194">
        <v>190</v>
      </c>
      <c r="T93" s="194">
        <v>206</v>
      </c>
      <c r="U93" s="194">
        <v>222</v>
      </c>
      <c r="V93" s="194">
        <v>238</v>
      </c>
      <c r="W93" s="194">
        <v>255</v>
      </c>
      <c r="X93" s="194">
        <v>272</v>
      </c>
      <c r="Y93" s="194">
        <v>290</v>
      </c>
      <c r="Z93" s="194">
        <v>307</v>
      </c>
      <c r="AA93" s="194">
        <v>326</v>
      </c>
      <c r="AB93" s="194">
        <v>344</v>
      </c>
      <c r="AC93" s="194">
        <v>363</v>
      </c>
      <c r="AD93" s="194">
        <v>382</v>
      </c>
      <c r="AE93" s="194">
        <v>402</v>
      </c>
      <c r="AF93" s="194">
        <v>422</v>
      </c>
      <c r="AG93" s="194">
        <v>442</v>
      </c>
      <c r="AH93" s="194">
        <v>462</v>
      </c>
      <c r="AI93" s="194">
        <v>482</v>
      </c>
      <c r="AJ93" s="194">
        <v>502</v>
      </c>
      <c r="AK93" s="194">
        <v>522</v>
      </c>
      <c r="AL93" s="194">
        <v>542</v>
      </c>
      <c r="AM93" s="194">
        <v>561</v>
      </c>
      <c r="AN93" s="194">
        <v>580</v>
      </c>
      <c r="AO93" s="194">
        <v>599</v>
      </c>
      <c r="AP93" s="194">
        <v>618</v>
      </c>
      <c r="AQ93" s="194">
        <v>635</v>
      </c>
      <c r="AR93" s="194">
        <v>652</v>
      </c>
      <c r="AS93" s="194">
        <v>669</v>
      </c>
      <c r="AT93" s="194">
        <v>685</v>
      </c>
      <c r="AU93" s="194">
        <v>701</v>
      </c>
      <c r="AV93" s="194">
        <v>716</v>
      </c>
      <c r="AW93" s="194">
        <v>731</v>
      </c>
      <c r="AX93" s="194">
        <v>745</v>
      </c>
      <c r="AY93" s="194">
        <v>759</v>
      </c>
      <c r="AZ93" s="194">
        <v>773</v>
      </c>
      <c r="BA93" s="194">
        <v>786</v>
      </c>
      <c r="BB93" s="194">
        <v>799</v>
      </c>
      <c r="BC93" s="194">
        <v>812</v>
      </c>
      <c r="BD93" s="194">
        <v>825</v>
      </c>
      <c r="BE93" s="194">
        <v>837</v>
      </c>
      <c r="BF93" s="194">
        <v>848</v>
      </c>
      <c r="BG93" s="194">
        <v>860</v>
      </c>
      <c r="BH93" s="194">
        <v>871</v>
      </c>
      <c r="BI93" s="194">
        <v>883</v>
      </c>
      <c r="BJ93" s="194">
        <v>895</v>
      </c>
      <c r="BK93" s="194">
        <v>910</v>
      </c>
      <c r="BL93" s="194">
        <v>928</v>
      </c>
      <c r="BM93" s="194">
        <v>955</v>
      </c>
      <c r="BN93" s="194">
        <v>1000</v>
      </c>
      <c r="BO93" s="194">
        <v>0</v>
      </c>
      <c r="BP93" s="194">
        <v>0</v>
      </c>
      <c r="BQ93" s="194">
        <v>0</v>
      </c>
      <c r="BR93" s="194">
        <v>0</v>
      </c>
      <c r="BS93" s="194">
        <v>0</v>
      </c>
      <c r="BT93" s="194">
        <v>0</v>
      </c>
      <c r="BU93" s="194">
        <v>0</v>
      </c>
      <c r="BV93" s="194">
        <v>0</v>
      </c>
      <c r="BW93" s="194">
        <v>0</v>
      </c>
      <c r="BX93" s="194">
        <v>0</v>
      </c>
      <c r="BY93" s="194">
        <v>0</v>
      </c>
      <c r="BZ93" s="194">
        <v>0</v>
      </c>
      <c r="CA93" s="194">
        <v>0</v>
      </c>
      <c r="CB93" s="194">
        <v>0</v>
      </c>
      <c r="CC93" s="194">
        <v>0</v>
      </c>
      <c r="CD93" s="194">
        <v>0</v>
      </c>
      <c r="CE93" s="194">
        <v>0</v>
      </c>
      <c r="CF93" s="194">
        <v>0</v>
      </c>
      <c r="CG93" s="194">
        <v>0</v>
      </c>
      <c r="CH93" s="194">
        <v>0</v>
      </c>
      <c r="CI93" s="194">
        <v>0</v>
      </c>
      <c r="CJ93" s="194">
        <v>0</v>
      </c>
      <c r="CK93" s="194">
        <v>0</v>
      </c>
      <c r="CL93" s="194">
        <v>0</v>
      </c>
      <c r="CM93" s="194">
        <v>0</v>
      </c>
      <c r="CN93" s="194">
        <v>0</v>
      </c>
      <c r="CO93" s="194">
        <v>0</v>
      </c>
      <c r="CP93" s="194">
        <v>0</v>
      </c>
      <c r="CQ93" s="194">
        <v>0</v>
      </c>
      <c r="CR93" s="194">
        <v>0</v>
      </c>
      <c r="CS93" s="194">
        <v>0</v>
      </c>
      <c r="CT93" s="194">
        <v>0</v>
      </c>
      <c r="CU93" s="194">
        <v>0</v>
      </c>
      <c r="CV93" s="194">
        <v>0</v>
      </c>
      <c r="CW93" s="194">
        <v>0</v>
      </c>
      <c r="CX93" s="194">
        <v>0</v>
      </c>
      <c r="CY93" s="194">
        <v>0</v>
      </c>
    </row>
    <row r="94" spans="1:103" s="194" customFormat="1" x14ac:dyDescent="0.2">
      <c r="A94" s="193" t="s">
        <v>636</v>
      </c>
      <c r="B94" s="193" t="s">
        <v>15</v>
      </c>
      <c r="C94" s="194">
        <v>37</v>
      </c>
      <c r="D94" s="194">
        <v>0</v>
      </c>
      <c r="E94" s="194">
        <v>5</v>
      </c>
      <c r="F94" s="194">
        <v>16</v>
      </c>
      <c r="G94" s="194">
        <v>28</v>
      </c>
      <c r="H94" s="194">
        <v>40</v>
      </c>
      <c r="I94" s="194">
        <v>54</v>
      </c>
      <c r="J94" s="194">
        <v>69</v>
      </c>
      <c r="K94" s="194">
        <v>82</v>
      </c>
      <c r="L94" s="194">
        <v>95</v>
      </c>
      <c r="M94" s="194">
        <v>108</v>
      </c>
      <c r="N94" s="194">
        <v>122</v>
      </c>
      <c r="O94" s="194">
        <v>136</v>
      </c>
      <c r="P94" s="194">
        <v>151</v>
      </c>
      <c r="Q94" s="194">
        <v>166</v>
      </c>
      <c r="R94" s="194">
        <v>182</v>
      </c>
      <c r="S94" s="194">
        <v>197</v>
      </c>
      <c r="T94" s="194">
        <v>214</v>
      </c>
      <c r="U94" s="194">
        <v>230</v>
      </c>
      <c r="V94" s="194">
        <v>247</v>
      </c>
      <c r="W94" s="194">
        <v>264</v>
      </c>
      <c r="X94" s="194">
        <v>282</v>
      </c>
      <c r="Y94" s="194">
        <v>300</v>
      </c>
      <c r="Z94" s="194">
        <v>319</v>
      </c>
      <c r="AA94" s="194">
        <v>337</v>
      </c>
      <c r="AB94" s="194">
        <v>357</v>
      </c>
      <c r="AC94" s="194">
        <v>376</v>
      </c>
      <c r="AD94" s="194">
        <v>396</v>
      </c>
      <c r="AE94" s="194">
        <v>416</v>
      </c>
      <c r="AF94" s="194">
        <v>436</v>
      </c>
      <c r="AG94" s="194">
        <v>456</v>
      </c>
      <c r="AH94" s="194">
        <v>476</v>
      </c>
      <c r="AI94" s="194">
        <v>497</v>
      </c>
      <c r="AJ94" s="194">
        <v>517</v>
      </c>
      <c r="AK94" s="194">
        <v>537</v>
      </c>
      <c r="AL94" s="194">
        <v>557</v>
      </c>
      <c r="AM94" s="194">
        <v>576</v>
      </c>
      <c r="AN94" s="194">
        <v>595</v>
      </c>
      <c r="AO94" s="194">
        <v>614</v>
      </c>
      <c r="AP94" s="194">
        <v>631</v>
      </c>
      <c r="AQ94" s="194">
        <v>649</v>
      </c>
      <c r="AR94" s="194">
        <v>666</v>
      </c>
      <c r="AS94" s="194">
        <v>682</v>
      </c>
      <c r="AT94" s="194">
        <v>698</v>
      </c>
      <c r="AU94" s="194">
        <v>713</v>
      </c>
      <c r="AV94" s="194">
        <v>728</v>
      </c>
      <c r="AW94" s="194">
        <v>743</v>
      </c>
      <c r="AX94" s="194">
        <v>757</v>
      </c>
      <c r="AY94" s="194">
        <v>771</v>
      </c>
      <c r="AZ94" s="194">
        <v>784</v>
      </c>
      <c r="BA94" s="194">
        <v>797</v>
      </c>
      <c r="BB94" s="194">
        <v>810</v>
      </c>
      <c r="BC94" s="194">
        <v>823</v>
      </c>
      <c r="BD94" s="194">
        <v>835</v>
      </c>
      <c r="BE94" s="194">
        <v>847</v>
      </c>
      <c r="BF94" s="194">
        <v>858</v>
      </c>
      <c r="BG94" s="194">
        <v>870</v>
      </c>
      <c r="BH94" s="194">
        <v>881</v>
      </c>
      <c r="BI94" s="194">
        <v>894</v>
      </c>
      <c r="BJ94" s="194">
        <v>909</v>
      </c>
      <c r="BK94" s="194">
        <v>928</v>
      </c>
      <c r="BL94" s="194">
        <v>955</v>
      </c>
      <c r="BM94" s="194">
        <v>1000</v>
      </c>
      <c r="BN94" s="194">
        <v>0</v>
      </c>
      <c r="BO94" s="194">
        <v>0</v>
      </c>
      <c r="BP94" s="194">
        <v>0</v>
      </c>
      <c r="BQ94" s="194">
        <v>0</v>
      </c>
      <c r="BR94" s="194">
        <v>0</v>
      </c>
      <c r="BS94" s="194">
        <v>0</v>
      </c>
      <c r="BT94" s="194">
        <v>0</v>
      </c>
      <c r="BU94" s="194">
        <v>0</v>
      </c>
      <c r="BV94" s="194">
        <v>0</v>
      </c>
      <c r="BW94" s="194">
        <v>0</v>
      </c>
      <c r="BX94" s="194">
        <v>0</v>
      </c>
      <c r="BY94" s="194">
        <v>0</v>
      </c>
      <c r="BZ94" s="194">
        <v>0</v>
      </c>
      <c r="CA94" s="194">
        <v>0</v>
      </c>
      <c r="CB94" s="194">
        <v>0</v>
      </c>
      <c r="CC94" s="194">
        <v>0</v>
      </c>
      <c r="CD94" s="194">
        <v>0</v>
      </c>
      <c r="CE94" s="194">
        <v>0</v>
      </c>
      <c r="CF94" s="194">
        <v>0</v>
      </c>
      <c r="CG94" s="194">
        <v>0</v>
      </c>
      <c r="CH94" s="194">
        <v>0</v>
      </c>
      <c r="CI94" s="194">
        <v>0</v>
      </c>
      <c r="CJ94" s="194">
        <v>0</v>
      </c>
      <c r="CK94" s="194">
        <v>0</v>
      </c>
      <c r="CL94" s="194">
        <v>0</v>
      </c>
      <c r="CM94" s="194">
        <v>0</v>
      </c>
      <c r="CN94" s="194">
        <v>0</v>
      </c>
      <c r="CO94" s="194">
        <v>0</v>
      </c>
      <c r="CP94" s="194">
        <v>0</v>
      </c>
      <c r="CQ94" s="194">
        <v>0</v>
      </c>
      <c r="CR94" s="194">
        <v>0</v>
      </c>
      <c r="CS94" s="194">
        <v>0</v>
      </c>
      <c r="CT94" s="194">
        <v>0</v>
      </c>
      <c r="CU94" s="194">
        <v>0</v>
      </c>
      <c r="CV94" s="194">
        <v>0</v>
      </c>
      <c r="CW94" s="194">
        <v>0</v>
      </c>
      <c r="CX94" s="194">
        <v>0</v>
      </c>
      <c r="CY94" s="194">
        <v>0</v>
      </c>
    </row>
    <row r="95" spans="1:103" s="194" customFormat="1" x14ac:dyDescent="0.2">
      <c r="A95" s="193" t="s">
        <v>636</v>
      </c>
      <c r="B95" s="193" t="s">
        <v>15</v>
      </c>
      <c r="C95" s="194">
        <v>38</v>
      </c>
      <c r="D95" s="194">
        <v>0</v>
      </c>
      <c r="E95" s="194">
        <v>6</v>
      </c>
      <c r="F95" s="194">
        <v>17</v>
      </c>
      <c r="G95" s="194">
        <v>29</v>
      </c>
      <c r="H95" s="194">
        <v>42</v>
      </c>
      <c r="I95" s="194">
        <v>56</v>
      </c>
      <c r="J95" s="194">
        <v>72</v>
      </c>
      <c r="K95" s="194">
        <v>85</v>
      </c>
      <c r="L95" s="194">
        <v>99</v>
      </c>
      <c r="M95" s="194">
        <v>113</v>
      </c>
      <c r="N95" s="194">
        <v>127</v>
      </c>
      <c r="O95" s="194">
        <v>142</v>
      </c>
      <c r="P95" s="194">
        <v>157</v>
      </c>
      <c r="Q95" s="194">
        <v>173</v>
      </c>
      <c r="R95" s="194">
        <v>189</v>
      </c>
      <c r="S95" s="194">
        <v>205</v>
      </c>
      <c r="T95" s="194">
        <v>222</v>
      </c>
      <c r="U95" s="194">
        <v>239</v>
      </c>
      <c r="V95" s="194">
        <v>256</v>
      </c>
      <c r="W95" s="194">
        <v>274</v>
      </c>
      <c r="X95" s="194">
        <v>293</v>
      </c>
      <c r="Y95" s="194">
        <v>311</v>
      </c>
      <c r="Z95" s="194">
        <v>330</v>
      </c>
      <c r="AA95" s="194">
        <v>350</v>
      </c>
      <c r="AB95" s="194">
        <v>369</v>
      </c>
      <c r="AC95" s="194">
        <v>389</v>
      </c>
      <c r="AD95" s="194">
        <v>409</v>
      </c>
      <c r="AE95" s="194">
        <v>430</v>
      </c>
      <c r="AF95" s="194">
        <v>450</v>
      </c>
      <c r="AG95" s="194">
        <v>471</v>
      </c>
      <c r="AH95" s="194">
        <v>491</v>
      </c>
      <c r="AI95" s="194">
        <v>512</v>
      </c>
      <c r="AJ95" s="194">
        <v>532</v>
      </c>
      <c r="AK95" s="194">
        <v>552</v>
      </c>
      <c r="AL95" s="194">
        <v>572</v>
      </c>
      <c r="AM95" s="194">
        <v>591</v>
      </c>
      <c r="AN95" s="194">
        <v>609</v>
      </c>
      <c r="AO95" s="194">
        <v>627</v>
      </c>
      <c r="AP95" s="194">
        <v>645</v>
      </c>
      <c r="AQ95" s="194">
        <v>662</v>
      </c>
      <c r="AR95" s="194">
        <v>679</v>
      </c>
      <c r="AS95" s="194">
        <v>695</v>
      </c>
      <c r="AT95" s="194">
        <v>710</v>
      </c>
      <c r="AU95" s="194">
        <v>725</v>
      </c>
      <c r="AV95" s="194">
        <v>740</v>
      </c>
      <c r="AW95" s="194">
        <v>754</v>
      </c>
      <c r="AX95" s="194">
        <v>768</v>
      </c>
      <c r="AY95" s="194">
        <v>782</v>
      </c>
      <c r="AZ95" s="194">
        <v>795</v>
      </c>
      <c r="BA95" s="194">
        <v>808</v>
      </c>
      <c r="BB95" s="194">
        <v>821</v>
      </c>
      <c r="BC95" s="194">
        <v>833</v>
      </c>
      <c r="BD95" s="194">
        <v>845</v>
      </c>
      <c r="BE95" s="194">
        <v>857</v>
      </c>
      <c r="BF95" s="194">
        <v>868</v>
      </c>
      <c r="BG95" s="194">
        <v>880</v>
      </c>
      <c r="BH95" s="194">
        <v>893</v>
      </c>
      <c r="BI95" s="194">
        <v>908</v>
      </c>
      <c r="BJ95" s="194">
        <v>927</v>
      </c>
      <c r="BK95" s="194">
        <v>955</v>
      </c>
      <c r="BL95" s="194">
        <v>1000</v>
      </c>
      <c r="BM95" s="194">
        <v>0</v>
      </c>
      <c r="BN95" s="194">
        <v>0</v>
      </c>
      <c r="BO95" s="194">
        <v>0</v>
      </c>
      <c r="BP95" s="194">
        <v>0</v>
      </c>
      <c r="BQ95" s="194">
        <v>0</v>
      </c>
      <c r="BR95" s="194">
        <v>0</v>
      </c>
      <c r="BS95" s="194">
        <v>0</v>
      </c>
      <c r="BT95" s="194">
        <v>0</v>
      </c>
      <c r="BU95" s="194">
        <v>0</v>
      </c>
      <c r="BV95" s="194">
        <v>0</v>
      </c>
      <c r="BW95" s="194">
        <v>0</v>
      </c>
      <c r="BX95" s="194">
        <v>0</v>
      </c>
      <c r="BY95" s="194">
        <v>0</v>
      </c>
      <c r="BZ95" s="194">
        <v>0</v>
      </c>
      <c r="CA95" s="194">
        <v>0</v>
      </c>
      <c r="CB95" s="194">
        <v>0</v>
      </c>
      <c r="CC95" s="194">
        <v>0</v>
      </c>
      <c r="CD95" s="194">
        <v>0</v>
      </c>
      <c r="CE95" s="194">
        <v>0</v>
      </c>
      <c r="CF95" s="194">
        <v>0</v>
      </c>
      <c r="CG95" s="194">
        <v>0</v>
      </c>
      <c r="CH95" s="194">
        <v>0</v>
      </c>
      <c r="CI95" s="194">
        <v>0</v>
      </c>
      <c r="CJ95" s="194">
        <v>0</v>
      </c>
      <c r="CK95" s="194">
        <v>0</v>
      </c>
      <c r="CL95" s="194">
        <v>0</v>
      </c>
      <c r="CM95" s="194">
        <v>0</v>
      </c>
      <c r="CN95" s="194">
        <v>0</v>
      </c>
      <c r="CO95" s="194">
        <v>0</v>
      </c>
      <c r="CP95" s="194">
        <v>0</v>
      </c>
      <c r="CQ95" s="194">
        <v>0</v>
      </c>
      <c r="CR95" s="194">
        <v>0</v>
      </c>
      <c r="CS95" s="194">
        <v>0</v>
      </c>
      <c r="CT95" s="194">
        <v>0</v>
      </c>
      <c r="CU95" s="194">
        <v>0</v>
      </c>
      <c r="CV95" s="194">
        <v>0</v>
      </c>
      <c r="CW95" s="194">
        <v>0</v>
      </c>
      <c r="CX95" s="194">
        <v>0</v>
      </c>
      <c r="CY95" s="194">
        <v>0</v>
      </c>
    </row>
    <row r="96" spans="1:103" s="194" customFormat="1" x14ac:dyDescent="0.2">
      <c r="A96" s="193" t="s">
        <v>636</v>
      </c>
      <c r="B96" s="193" t="s">
        <v>15</v>
      </c>
      <c r="C96" s="194">
        <v>39</v>
      </c>
      <c r="D96" s="194">
        <v>0</v>
      </c>
      <c r="E96" s="194">
        <v>6</v>
      </c>
      <c r="F96" s="194">
        <v>18</v>
      </c>
      <c r="G96" s="194">
        <v>30</v>
      </c>
      <c r="H96" s="194">
        <v>44</v>
      </c>
      <c r="I96" s="194">
        <v>58</v>
      </c>
      <c r="J96" s="194">
        <v>75</v>
      </c>
      <c r="K96" s="194">
        <v>89</v>
      </c>
      <c r="L96" s="194">
        <v>103</v>
      </c>
      <c r="M96" s="194">
        <v>117</v>
      </c>
      <c r="N96" s="194">
        <v>132</v>
      </c>
      <c r="O96" s="194">
        <v>148</v>
      </c>
      <c r="P96" s="194">
        <v>163</v>
      </c>
      <c r="Q96" s="194">
        <v>179</v>
      </c>
      <c r="R96" s="194">
        <v>196</v>
      </c>
      <c r="S96" s="194">
        <v>213</v>
      </c>
      <c r="T96" s="194">
        <v>230</v>
      </c>
      <c r="U96" s="194">
        <v>248</v>
      </c>
      <c r="V96" s="194">
        <v>266</v>
      </c>
      <c r="W96" s="194">
        <v>285</v>
      </c>
      <c r="X96" s="194">
        <v>304</v>
      </c>
      <c r="Y96" s="194">
        <v>323</v>
      </c>
      <c r="Z96" s="194">
        <v>342</v>
      </c>
      <c r="AA96" s="194">
        <v>362</v>
      </c>
      <c r="AB96" s="194">
        <v>382</v>
      </c>
      <c r="AC96" s="194">
        <v>403</v>
      </c>
      <c r="AD96" s="194">
        <v>423</v>
      </c>
      <c r="AE96" s="194">
        <v>444</v>
      </c>
      <c r="AF96" s="194">
        <v>465</v>
      </c>
      <c r="AG96" s="194">
        <v>486</v>
      </c>
      <c r="AH96" s="194">
        <v>506</v>
      </c>
      <c r="AI96" s="194">
        <v>527</v>
      </c>
      <c r="AJ96" s="194">
        <v>547</v>
      </c>
      <c r="AK96" s="194">
        <v>567</v>
      </c>
      <c r="AL96" s="194">
        <v>586</v>
      </c>
      <c r="AM96" s="194">
        <v>605</v>
      </c>
      <c r="AN96" s="194">
        <v>623</v>
      </c>
      <c r="AO96" s="194">
        <v>641</v>
      </c>
      <c r="AP96" s="194">
        <v>658</v>
      </c>
      <c r="AQ96" s="194">
        <v>675</v>
      </c>
      <c r="AR96" s="194">
        <v>691</v>
      </c>
      <c r="AS96" s="194">
        <v>707</v>
      </c>
      <c r="AT96" s="194">
        <v>722</v>
      </c>
      <c r="AU96" s="194">
        <v>737</v>
      </c>
      <c r="AV96" s="194">
        <v>751</v>
      </c>
      <c r="AW96" s="194">
        <v>765</v>
      </c>
      <c r="AX96" s="194">
        <v>779</v>
      </c>
      <c r="AY96" s="194">
        <v>793</v>
      </c>
      <c r="AZ96" s="194">
        <v>806</v>
      </c>
      <c r="BA96" s="194">
        <v>819</v>
      </c>
      <c r="BB96" s="194">
        <v>831</v>
      </c>
      <c r="BC96" s="194">
        <v>843</v>
      </c>
      <c r="BD96" s="194">
        <v>855</v>
      </c>
      <c r="BE96" s="194">
        <v>867</v>
      </c>
      <c r="BF96" s="194">
        <v>879</v>
      </c>
      <c r="BG96" s="194">
        <v>892</v>
      </c>
      <c r="BH96" s="194">
        <v>907</v>
      </c>
      <c r="BI96" s="194">
        <v>926</v>
      </c>
      <c r="BJ96" s="194">
        <v>954</v>
      </c>
      <c r="BK96" s="194">
        <v>1000</v>
      </c>
      <c r="BL96" s="194">
        <v>0</v>
      </c>
      <c r="BM96" s="194">
        <v>0</v>
      </c>
      <c r="BN96" s="194">
        <v>0</v>
      </c>
      <c r="BO96" s="194">
        <v>0</v>
      </c>
      <c r="BP96" s="194">
        <v>0</v>
      </c>
      <c r="BQ96" s="194">
        <v>0</v>
      </c>
      <c r="BR96" s="194">
        <v>0</v>
      </c>
      <c r="BS96" s="194">
        <v>0</v>
      </c>
      <c r="BT96" s="194">
        <v>0</v>
      </c>
      <c r="BU96" s="194">
        <v>0</v>
      </c>
      <c r="BV96" s="194">
        <v>0</v>
      </c>
      <c r="BW96" s="194">
        <v>0</v>
      </c>
      <c r="BX96" s="194">
        <v>0</v>
      </c>
      <c r="BY96" s="194">
        <v>0</v>
      </c>
      <c r="BZ96" s="194">
        <v>0</v>
      </c>
      <c r="CA96" s="194">
        <v>0</v>
      </c>
      <c r="CB96" s="194">
        <v>0</v>
      </c>
      <c r="CC96" s="194">
        <v>0</v>
      </c>
      <c r="CD96" s="194">
        <v>0</v>
      </c>
      <c r="CE96" s="194">
        <v>0</v>
      </c>
      <c r="CF96" s="194">
        <v>0</v>
      </c>
      <c r="CG96" s="194">
        <v>0</v>
      </c>
      <c r="CH96" s="194">
        <v>0</v>
      </c>
      <c r="CI96" s="194">
        <v>0</v>
      </c>
      <c r="CJ96" s="194">
        <v>0</v>
      </c>
      <c r="CK96" s="194">
        <v>0</v>
      </c>
      <c r="CL96" s="194">
        <v>0</v>
      </c>
      <c r="CM96" s="194">
        <v>0</v>
      </c>
      <c r="CN96" s="194">
        <v>0</v>
      </c>
      <c r="CO96" s="194">
        <v>0</v>
      </c>
      <c r="CP96" s="194">
        <v>0</v>
      </c>
      <c r="CQ96" s="194">
        <v>0</v>
      </c>
      <c r="CR96" s="194">
        <v>0</v>
      </c>
      <c r="CS96" s="194">
        <v>0</v>
      </c>
      <c r="CT96" s="194">
        <v>0</v>
      </c>
      <c r="CU96" s="194">
        <v>0</v>
      </c>
      <c r="CV96" s="194">
        <v>0</v>
      </c>
      <c r="CW96" s="194">
        <v>0</v>
      </c>
      <c r="CX96" s="194">
        <v>0</v>
      </c>
      <c r="CY96" s="194">
        <v>0</v>
      </c>
    </row>
    <row r="97" spans="1:103" s="194" customFormat="1" x14ac:dyDescent="0.2">
      <c r="A97" s="193" t="s">
        <v>636</v>
      </c>
      <c r="B97" s="193" t="s">
        <v>15</v>
      </c>
      <c r="C97" s="194">
        <v>40</v>
      </c>
      <c r="D97" s="194">
        <v>0</v>
      </c>
      <c r="E97" s="194">
        <v>6</v>
      </c>
      <c r="F97" s="194">
        <v>18</v>
      </c>
      <c r="G97" s="194">
        <v>32</v>
      </c>
      <c r="H97" s="194">
        <v>45</v>
      </c>
      <c r="I97" s="194">
        <v>61</v>
      </c>
      <c r="J97" s="194">
        <v>78</v>
      </c>
      <c r="K97" s="194">
        <v>92</v>
      </c>
      <c r="L97" s="194">
        <v>107</v>
      </c>
      <c r="M97" s="194">
        <v>122</v>
      </c>
      <c r="N97" s="194">
        <v>138</v>
      </c>
      <c r="O97" s="194">
        <v>153</v>
      </c>
      <c r="P97" s="194">
        <v>170</v>
      </c>
      <c r="Q97" s="194">
        <v>187</v>
      </c>
      <c r="R97" s="194">
        <v>204</v>
      </c>
      <c r="S97" s="194">
        <v>221</v>
      </c>
      <c r="T97" s="194">
        <v>239</v>
      </c>
      <c r="U97" s="194">
        <v>258</v>
      </c>
      <c r="V97" s="194">
        <v>276</v>
      </c>
      <c r="W97" s="194">
        <v>295</v>
      </c>
      <c r="X97" s="194">
        <v>315</v>
      </c>
      <c r="Y97" s="194">
        <v>335</v>
      </c>
      <c r="Z97" s="194">
        <v>355</v>
      </c>
      <c r="AA97" s="194">
        <v>375</v>
      </c>
      <c r="AB97" s="194">
        <v>396</v>
      </c>
      <c r="AC97" s="194">
        <v>417</v>
      </c>
      <c r="AD97" s="194">
        <v>437</v>
      </c>
      <c r="AE97" s="194">
        <v>459</v>
      </c>
      <c r="AF97" s="194">
        <v>480</v>
      </c>
      <c r="AG97" s="194">
        <v>500</v>
      </c>
      <c r="AH97" s="194">
        <v>521</v>
      </c>
      <c r="AI97" s="194">
        <v>542</v>
      </c>
      <c r="AJ97" s="194">
        <v>562</v>
      </c>
      <c r="AK97" s="194">
        <v>581</v>
      </c>
      <c r="AL97" s="194">
        <v>600</v>
      </c>
      <c r="AM97" s="194">
        <v>619</v>
      </c>
      <c r="AN97" s="194">
        <v>637</v>
      </c>
      <c r="AO97" s="194">
        <v>654</v>
      </c>
      <c r="AP97" s="194">
        <v>671</v>
      </c>
      <c r="AQ97" s="194">
        <v>688</v>
      </c>
      <c r="AR97" s="194">
        <v>704</v>
      </c>
      <c r="AS97" s="194">
        <v>719</v>
      </c>
      <c r="AT97" s="194">
        <v>734</v>
      </c>
      <c r="AU97" s="194">
        <v>748</v>
      </c>
      <c r="AV97" s="194">
        <v>763</v>
      </c>
      <c r="AW97" s="194">
        <v>777</v>
      </c>
      <c r="AX97" s="194">
        <v>790</v>
      </c>
      <c r="AY97" s="194">
        <v>804</v>
      </c>
      <c r="AZ97" s="194">
        <v>817</v>
      </c>
      <c r="BA97" s="194">
        <v>829</v>
      </c>
      <c r="BB97" s="194">
        <v>841</v>
      </c>
      <c r="BC97" s="194">
        <v>853</v>
      </c>
      <c r="BD97" s="194">
        <v>865</v>
      </c>
      <c r="BE97" s="194">
        <v>877</v>
      </c>
      <c r="BF97" s="194">
        <v>890</v>
      </c>
      <c r="BG97" s="194">
        <v>906</v>
      </c>
      <c r="BH97" s="194">
        <v>925</v>
      </c>
      <c r="BI97" s="194">
        <v>953</v>
      </c>
      <c r="BJ97" s="194">
        <v>1000</v>
      </c>
      <c r="BK97" s="194">
        <v>0</v>
      </c>
      <c r="BL97" s="194">
        <v>0</v>
      </c>
      <c r="BM97" s="194">
        <v>0</v>
      </c>
      <c r="BN97" s="194">
        <v>0</v>
      </c>
      <c r="BO97" s="194">
        <v>0</v>
      </c>
      <c r="BP97" s="194">
        <v>0</v>
      </c>
      <c r="BQ97" s="194">
        <v>0</v>
      </c>
      <c r="BR97" s="194">
        <v>0</v>
      </c>
      <c r="BS97" s="194">
        <v>0</v>
      </c>
      <c r="BT97" s="194">
        <v>0</v>
      </c>
      <c r="BU97" s="194">
        <v>0</v>
      </c>
      <c r="BV97" s="194">
        <v>0</v>
      </c>
      <c r="BW97" s="194">
        <v>0</v>
      </c>
      <c r="BX97" s="194">
        <v>0</v>
      </c>
      <c r="BY97" s="194">
        <v>0</v>
      </c>
      <c r="BZ97" s="194">
        <v>0</v>
      </c>
      <c r="CA97" s="194">
        <v>0</v>
      </c>
      <c r="CB97" s="194">
        <v>0</v>
      </c>
      <c r="CC97" s="194">
        <v>0</v>
      </c>
      <c r="CD97" s="194">
        <v>0</v>
      </c>
      <c r="CE97" s="194">
        <v>0</v>
      </c>
      <c r="CF97" s="194">
        <v>0</v>
      </c>
      <c r="CG97" s="194">
        <v>0</v>
      </c>
      <c r="CH97" s="194">
        <v>0</v>
      </c>
      <c r="CI97" s="194">
        <v>0</v>
      </c>
      <c r="CJ97" s="194">
        <v>0</v>
      </c>
      <c r="CK97" s="194">
        <v>0</v>
      </c>
      <c r="CL97" s="194">
        <v>0</v>
      </c>
      <c r="CM97" s="194">
        <v>0</v>
      </c>
      <c r="CN97" s="194">
        <v>0</v>
      </c>
      <c r="CO97" s="194">
        <v>0</v>
      </c>
      <c r="CP97" s="194">
        <v>0</v>
      </c>
      <c r="CQ97" s="194">
        <v>0</v>
      </c>
      <c r="CR97" s="194">
        <v>0</v>
      </c>
      <c r="CS97" s="194">
        <v>0</v>
      </c>
      <c r="CT97" s="194">
        <v>0</v>
      </c>
      <c r="CU97" s="194">
        <v>0</v>
      </c>
      <c r="CV97" s="194">
        <v>0</v>
      </c>
      <c r="CW97" s="194">
        <v>0</v>
      </c>
      <c r="CX97" s="194">
        <v>0</v>
      </c>
      <c r="CY97" s="194">
        <v>0</v>
      </c>
    </row>
    <row r="98" spans="1:103" s="194" customFormat="1" x14ac:dyDescent="0.2">
      <c r="A98" s="193" t="s">
        <v>636</v>
      </c>
      <c r="B98" s="193" t="s">
        <v>15</v>
      </c>
      <c r="C98" s="194">
        <v>41</v>
      </c>
      <c r="D98" s="194">
        <v>0</v>
      </c>
      <c r="E98" s="194">
        <v>6</v>
      </c>
      <c r="F98" s="194">
        <v>19</v>
      </c>
      <c r="G98" s="194">
        <v>33</v>
      </c>
      <c r="H98" s="194">
        <v>47</v>
      </c>
      <c r="I98" s="194">
        <v>63</v>
      </c>
      <c r="J98" s="194">
        <v>81</v>
      </c>
      <c r="K98" s="194">
        <v>96</v>
      </c>
      <c r="L98" s="194">
        <v>111</v>
      </c>
      <c r="M98" s="194">
        <v>127</v>
      </c>
      <c r="N98" s="194">
        <v>143</v>
      </c>
      <c r="O98" s="194">
        <v>160</v>
      </c>
      <c r="P98" s="194">
        <v>177</v>
      </c>
      <c r="Q98" s="194">
        <v>194</v>
      </c>
      <c r="R98" s="194">
        <v>212</v>
      </c>
      <c r="S98" s="194">
        <v>230</v>
      </c>
      <c r="T98" s="194">
        <v>248</v>
      </c>
      <c r="U98" s="194">
        <v>267</v>
      </c>
      <c r="V98" s="194">
        <v>287</v>
      </c>
      <c r="W98" s="194">
        <v>306</v>
      </c>
      <c r="X98" s="194">
        <v>326</v>
      </c>
      <c r="Y98" s="194">
        <v>347</v>
      </c>
      <c r="Z98" s="194">
        <v>367</v>
      </c>
      <c r="AA98" s="194">
        <v>388</v>
      </c>
      <c r="AB98" s="194">
        <v>409</v>
      </c>
      <c r="AC98" s="194">
        <v>431</v>
      </c>
      <c r="AD98" s="194">
        <v>452</v>
      </c>
      <c r="AE98" s="194">
        <v>473</v>
      </c>
      <c r="AF98" s="194">
        <v>494</v>
      </c>
      <c r="AG98" s="194">
        <v>515</v>
      </c>
      <c r="AH98" s="194">
        <v>536</v>
      </c>
      <c r="AI98" s="194">
        <v>556</v>
      </c>
      <c r="AJ98" s="194">
        <v>576</v>
      </c>
      <c r="AK98" s="194">
        <v>595</v>
      </c>
      <c r="AL98" s="194">
        <v>614</v>
      </c>
      <c r="AM98" s="194">
        <v>632</v>
      </c>
      <c r="AN98" s="194">
        <v>650</v>
      </c>
      <c r="AO98" s="194">
        <v>667</v>
      </c>
      <c r="AP98" s="194">
        <v>684</v>
      </c>
      <c r="AQ98" s="194">
        <v>700</v>
      </c>
      <c r="AR98" s="194">
        <v>715</v>
      </c>
      <c r="AS98" s="194">
        <v>731</v>
      </c>
      <c r="AT98" s="194">
        <v>745</v>
      </c>
      <c r="AU98" s="194">
        <v>760</v>
      </c>
      <c r="AV98" s="194">
        <v>774</v>
      </c>
      <c r="AW98" s="194">
        <v>788</v>
      </c>
      <c r="AX98" s="194">
        <v>801</v>
      </c>
      <c r="AY98" s="194">
        <v>814</v>
      </c>
      <c r="AZ98" s="194">
        <v>827</v>
      </c>
      <c r="BA98" s="194">
        <v>840</v>
      </c>
      <c r="BB98" s="194">
        <v>852</v>
      </c>
      <c r="BC98" s="194">
        <v>864</v>
      </c>
      <c r="BD98" s="194">
        <v>876</v>
      </c>
      <c r="BE98" s="194">
        <v>889</v>
      </c>
      <c r="BF98" s="194">
        <v>904</v>
      </c>
      <c r="BG98" s="194">
        <v>924</v>
      </c>
      <c r="BH98" s="194">
        <v>953</v>
      </c>
      <c r="BI98" s="194">
        <v>1000</v>
      </c>
      <c r="BJ98" s="194">
        <v>0</v>
      </c>
      <c r="BK98" s="194">
        <v>0</v>
      </c>
      <c r="BL98" s="194">
        <v>0</v>
      </c>
      <c r="BM98" s="194">
        <v>0</v>
      </c>
      <c r="BN98" s="194">
        <v>0</v>
      </c>
      <c r="BO98" s="194">
        <v>0</v>
      </c>
      <c r="BP98" s="194">
        <v>0</v>
      </c>
      <c r="BQ98" s="194">
        <v>0</v>
      </c>
      <c r="BR98" s="194">
        <v>0</v>
      </c>
      <c r="BS98" s="194">
        <v>0</v>
      </c>
      <c r="BT98" s="194">
        <v>0</v>
      </c>
      <c r="BU98" s="194">
        <v>0</v>
      </c>
      <c r="BV98" s="194">
        <v>0</v>
      </c>
      <c r="BW98" s="194">
        <v>0</v>
      </c>
      <c r="BX98" s="194">
        <v>0</v>
      </c>
      <c r="BY98" s="194">
        <v>0</v>
      </c>
      <c r="BZ98" s="194">
        <v>0</v>
      </c>
      <c r="CA98" s="194">
        <v>0</v>
      </c>
      <c r="CB98" s="194">
        <v>0</v>
      </c>
      <c r="CC98" s="194">
        <v>0</v>
      </c>
      <c r="CD98" s="194">
        <v>0</v>
      </c>
      <c r="CE98" s="194">
        <v>0</v>
      </c>
      <c r="CF98" s="194">
        <v>0</v>
      </c>
      <c r="CG98" s="194">
        <v>0</v>
      </c>
      <c r="CH98" s="194">
        <v>0</v>
      </c>
      <c r="CI98" s="194">
        <v>0</v>
      </c>
      <c r="CJ98" s="194">
        <v>0</v>
      </c>
      <c r="CK98" s="194">
        <v>0</v>
      </c>
      <c r="CL98" s="194">
        <v>0</v>
      </c>
      <c r="CM98" s="194">
        <v>0</v>
      </c>
      <c r="CN98" s="194">
        <v>0</v>
      </c>
      <c r="CO98" s="194">
        <v>0</v>
      </c>
      <c r="CP98" s="194">
        <v>0</v>
      </c>
      <c r="CQ98" s="194">
        <v>0</v>
      </c>
      <c r="CR98" s="194">
        <v>0</v>
      </c>
      <c r="CS98" s="194">
        <v>0</v>
      </c>
      <c r="CT98" s="194">
        <v>0</v>
      </c>
      <c r="CU98" s="194">
        <v>0</v>
      </c>
      <c r="CV98" s="194">
        <v>0</v>
      </c>
      <c r="CW98" s="194">
        <v>0</v>
      </c>
      <c r="CX98" s="194">
        <v>0</v>
      </c>
      <c r="CY98" s="194">
        <v>0</v>
      </c>
    </row>
    <row r="99" spans="1:103" s="194" customFormat="1" x14ac:dyDescent="0.2">
      <c r="A99" s="193" t="s">
        <v>636</v>
      </c>
      <c r="B99" s="193" t="s">
        <v>15</v>
      </c>
      <c r="C99" s="194">
        <v>42</v>
      </c>
      <c r="D99" s="194">
        <v>0</v>
      </c>
      <c r="E99" s="194">
        <v>7</v>
      </c>
      <c r="F99" s="194">
        <v>20</v>
      </c>
      <c r="G99" s="194">
        <v>34</v>
      </c>
      <c r="H99" s="194">
        <v>49</v>
      </c>
      <c r="I99" s="194">
        <v>66</v>
      </c>
      <c r="J99" s="194">
        <v>84</v>
      </c>
      <c r="K99" s="194">
        <v>100</v>
      </c>
      <c r="L99" s="194">
        <v>116</v>
      </c>
      <c r="M99" s="194">
        <v>132</v>
      </c>
      <c r="N99" s="194">
        <v>149</v>
      </c>
      <c r="O99" s="194">
        <v>166</v>
      </c>
      <c r="P99" s="194">
        <v>184</v>
      </c>
      <c r="Q99" s="194">
        <v>202</v>
      </c>
      <c r="R99" s="194">
        <v>220</v>
      </c>
      <c r="S99" s="194">
        <v>239</v>
      </c>
      <c r="T99" s="194">
        <v>258</v>
      </c>
      <c r="U99" s="194">
        <v>278</v>
      </c>
      <c r="V99" s="194">
        <v>298</v>
      </c>
      <c r="W99" s="194">
        <v>318</v>
      </c>
      <c r="X99" s="194">
        <v>338</v>
      </c>
      <c r="Y99" s="194">
        <v>359</v>
      </c>
      <c r="Z99" s="194">
        <v>380</v>
      </c>
      <c r="AA99" s="194">
        <v>402</v>
      </c>
      <c r="AB99" s="194">
        <v>423</v>
      </c>
      <c r="AC99" s="194">
        <v>445</v>
      </c>
      <c r="AD99" s="194">
        <v>466</v>
      </c>
      <c r="AE99" s="194">
        <v>488</v>
      </c>
      <c r="AF99" s="194">
        <v>509</v>
      </c>
      <c r="AG99" s="194">
        <v>530</v>
      </c>
      <c r="AH99" s="194">
        <v>551</v>
      </c>
      <c r="AI99" s="194">
        <v>571</v>
      </c>
      <c r="AJ99" s="194">
        <v>590</v>
      </c>
      <c r="AK99" s="194">
        <v>609</v>
      </c>
      <c r="AL99" s="194">
        <v>628</v>
      </c>
      <c r="AM99" s="194">
        <v>646</v>
      </c>
      <c r="AN99" s="194">
        <v>663</v>
      </c>
      <c r="AO99" s="194">
        <v>680</v>
      </c>
      <c r="AP99" s="194">
        <v>696</v>
      </c>
      <c r="AQ99" s="194">
        <v>712</v>
      </c>
      <c r="AR99" s="194">
        <v>727</v>
      </c>
      <c r="AS99" s="194">
        <v>742</v>
      </c>
      <c r="AT99" s="194">
        <v>757</v>
      </c>
      <c r="AU99" s="194">
        <v>771</v>
      </c>
      <c r="AV99" s="194">
        <v>785</v>
      </c>
      <c r="AW99" s="194">
        <v>799</v>
      </c>
      <c r="AX99" s="194">
        <v>812</v>
      </c>
      <c r="AY99" s="194">
        <v>825</v>
      </c>
      <c r="AZ99" s="194">
        <v>837</v>
      </c>
      <c r="BA99" s="194">
        <v>850</v>
      </c>
      <c r="BB99" s="194">
        <v>862</v>
      </c>
      <c r="BC99" s="194">
        <v>874</v>
      </c>
      <c r="BD99" s="194">
        <v>888</v>
      </c>
      <c r="BE99" s="194">
        <v>903</v>
      </c>
      <c r="BF99" s="194">
        <v>923</v>
      </c>
      <c r="BG99" s="194">
        <v>952</v>
      </c>
      <c r="BH99" s="194">
        <v>1000</v>
      </c>
      <c r="BI99" s="194">
        <v>0</v>
      </c>
      <c r="BJ99" s="194">
        <v>0</v>
      </c>
      <c r="BK99" s="194">
        <v>0</v>
      </c>
      <c r="BL99" s="194">
        <v>0</v>
      </c>
      <c r="BM99" s="194">
        <v>0</v>
      </c>
      <c r="BN99" s="194">
        <v>0</v>
      </c>
      <c r="BO99" s="194">
        <v>0</v>
      </c>
      <c r="BP99" s="194">
        <v>0</v>
      </c>
      <c r="BQ99" s="194">
        <v>0</v>
      </c>
      <c r="BR99" s="194">
        <v>0</v>
      </c>
      <c r="BS99" s="194">
        <v>0</v>
      </c>
      <c r="BT99" s="194">
        <v>0</v>
      </c>
      <c r="BU99" s="194">
        <v>0</v>
      </c>
      <c r="BV99" s="194">
        <v>0</v>
      </c>
      <c r="BW99" s="194">
        <v>0</v>
      </c>
      <c r="BX99" s="194">
        <v>0</v>
      </c>
      <c r="BY99" s="194">
        <v>0</v>
      </c>
      <c r="BZ99" s="194">
        <v>0</v>
      </c>
      <c r="CA99" s="194">
        <v>0</v>
      </c>
      <c r="CB99" s="194">
        <v>0</v>
      </c>
      <c r="CC99" s="194">
        <v>0</v>
      </c>
      <c r="CD99" s="194">
        <v>0</v>
      </c>
      <c r="CE99" s="194">
        <v>0</v>
      </c>
      <c r="CF99" s="194">
        <v>0</v>
      </c>
      <c r="CG99" s="194">
        <v>0</v>
      </c>
      <c r="CH99" s="194">
        <v>0</v>
      </c>
      <c r="CI99" s="194">
        <v>0</v>
      </c>
      <c r="CJ99" s="194">
        <v>0</v>
      </c>
      <c r="CK99" s="194">
        <v>0</v>
      </c>
      <c r="CL99" s="194">
        <v>0</v>
      </c>
      <c r="CM99" s="194">
        <v>0</v>
      </c>
      <c r="CN99" s="194">
        <v>0</v>
      </c>
      <c r="CO99" s="194">
        <v>0</v>
      </c>
      <c r="CP99" s="194">
        <v>0</v>
      </c>
      <c r="CQ99" s="194">
        <v>0</v>
      </c>
      <c r="CR99" s="194">
        <v>0</v>
      </c>
      <c r="CS99" s="194">
        <v>0</v>
      </c>
      <c r="CT99" s="194">
        <v>0</v>
      </c>
      <c r="CU99" s="194">
        <v>0</v>
      </c>
      <c r="CV99" s="194">
        <v>0</v>
      </c>
      <c r="CW99" s="194">
        <v>0</v>
      </c>
      <c r="CX99" s="194">
        <v>0</v>
      </c>
      <c r="CY99" s="194">
        <v>0</v>
      </c>
    </row>
    <row r="100" spans="1:103" s="194" customFormat="1" x14ac:dyDescent="0.2">
      <c r="A100" s="193" t="s">
        <v>636</v>
      </c>
      <c r="B100" s="193" t="s">
        <v>15</v>
      </c>
      <c r="C100" s="194">
        <v>43</v>
      </c>
      <c r="D100" s="194">
        <v>0</v>
      </c>
      <c r="E100" s="194">
        <v>7</v>
      </c>
      <c r="F100" s="194">
        <v>21</v>
      </c>
      <c r="G100" s="194">
        <v>36</v>
      </c>
      <c r="H100" s="194">
        <v>51</v>
      </c>
      <c r="I100" s="194">
        <v>69</v>
      </c>
      <c r="J100" s="194">
        <v>88</v>
      </c>
      <c r="K100" s="194">
        <v>104</v>
      </c>
      <c r="L100" s="194">
        <v>121</v>
      </c>
      <c r="M100" s="194">
        <v>138</v>
      </c>
      <c r="N100" s="194">
        <v>155</v>
      </c>
      <c r="O100" s="194">
        <v>173</v>
      </c>
      <c r="P100" s="194">
        <v>191</v>
      </c>
      <c r="Q100" s="194">
        <v>210</v>
      </c>
      <c r="R100" s="194">
        <v>229</v>
      </c>
      <c r="S100" s="194">
        <v>248</v>
      </c>
      <c r="T100" s="194">
        <v>268</v>
      </c>
      <c r="U100" s="194">
        <v>288</v>
      </c>
      <c r="V100" s="194">
        <v>309</v>
      </c>
      <c r="W100" s="194">
        <v>330</v>
      </c>
      <c r="X100" s="194">
        <v>351</v>
      </c>
      <c r="Y100" s="194">
        <v>372</v>
      </c>
      <c r="Z100" s="194">
        <v>394</v>
      </c>
      <c r="AA100" s="194">
        <v>416</v>
      </c>
      <c r="AB100" s="194">
        <v>438</v>
      </c>
      <c r="AC100" s="194">
        <v>459</v>
      </c>
      <c r="AD100" s="194">
        <v>481</v>
      </c>
      <c r="AE100" s="194">
        <v>503</v>
      </c>
      <c r="AF100" s="194">
        <v>524</v>
      </c>
      <c r="AG100" s="194">
        <v>545</v>
      </c>
      <c r="AH100" s="194">
        <v>565</v>
      </c>
      <c r="AI100" s="194">
        <v>585</v>
      </c>
      <c r="AJ100" s="194">
        <v>604</v>
      </c>
      <c r="AK100" s="194">
        <v>623</v>
      </c>
      <c r="AL100" s="194">
        <v>641</v>
      </c>
      <c r="AM100" s="194">
        <v>658</v>
      </c>
      <c r="AN100" s="194">
        <v>676</v>
      </c>
      <c r="AO100" s="194">
        <v>692</v>
      </c>
      <c r="AP100" s="194">
        <v>708</v>
      </c>
      <c r="AQ100" s="194">
        <v>724</v>
      </c>
      <c r="AR100" s="194">
        <v>739</v>
      </c>
      <c r="AS100" s="194">
        <v>753</v>
      </c>
      <c r="AT100" s="194">
        <v>768</v>
      </c>
      <c r="AU100" s="194">
        <v>782</v>
      </c>
      <c r="AV100" s="194">
        <v>796</v>
      </c>
      <c r="AW100" s="194">
        <v>810</v>
      </c>
      <c r="AX100" s="194">
        <v>823</v>
      </c>
      <c r="AY100" s="194">
        <v>835</v>
      </c>
      <c r="AZ100" s="194">
        <v>848</v>
      </c>
      <c r="BA100" s="194">
        <v>860</v>
      </c>
      <c r="BB100" s="194">
        <v>873</v>
      </c>
      <c r="BC100" s="194">
        <v>886</v>
      </c>
      <c r="BD100" s="194">
        <v>902</v>
      </c>
      <c r="BE100" s="194">
        <v>922</v>
      </c>
      <c r="BF100" s="194">
        <v>952</v>
      </c>
      <c r="BG100" s="194">
        <v>1000</v>
      </c>
      <c r="BH100" s="194">
        <v>0</v>
      </c>
      <c r="BI100" s="194">
        <v>0</v>
      </c>
      <c r="BJ100" s="194">
        <v>0</v>
      </c>
      <c r="BK100" s="194">
        <v>0</v>
      </c>
      <c r="BL100" s="194">
        <v>0</v>
      </c>
      <c r="BM100" s="194">
        <v>0</v>
      </c>
      <c r="BN100" s="194">
        <v>0</v>
      </c>
      <c r="BO100" s="194">
        <v>0</v>
      </c>
      <c r="BP100" s="194">
        <v>0</v>
      </c>
      <c r="BQ100" s="194">
        <v>0</v>
      </c>
      <c r="BR100" s="194">
        <v>0</v>
      </c>
      <c r="BS100" s="194">
        <v>0</v>
      </c>
      <c r="BT100" s="194">
        <v>0</v>
      </c>
      <c r="BU100" s="194">
        <v>0</v>
      </c>
      <c r="BV100" s="194">
        <v>0</v>
      </c>
      <c r="BW100" s="194">
        <v>0</v>
      </c>
      <c r="BX100" s="194">
        <v>0</v>
      </c>
      <c r="BY100" s="194">
        <v>0</v>
      </c>
      <c r="BZ100" s="194">
        <v>0</v>
      </c>
      <c r="CA100" s="194">
        <v>0</v>
      </c>
      <c r="CB100" s="194">
        <v>0</v>
      </c>
      <c r="CC100" s="194">
        <v>0</v>
      </c>
      <c r="CD100" s="194">
        <v>0</v>
      </c>
      <c r="CE100" s="194">
        <v>0</v>
      </c>
      <c r="CF100" s="194">
        <v>0</v>
      </c>
      <c r="CG100" s="194">
        <v>0</v>
      </c>
      <c r="CH100" s="194">
        <v>0</v>
      </c>
      <c r="CI100" s="194">
        <v>0</v>
      </c>
      <c r="CJ100" s="194">
        <v>0</v>
      </c>
      <c r="CK100" s="194">
        <v>0</v>
      </c>
      <c r="CL100" s="194">
        <v>0</v>
      </c>
      <c r="CM100" s="194">
        <v>0</v>
      </c>
      <c r="CN100" s="194">
        <v>0</v>
      </c>
      <c r="CO100" s="194">
        <v>0</v>
      </c>
      <c r="CP100" s="194">
        <v>0</v>
      </c>
      <c r="CQ100" s="194">
        <v>0</v>
      </c>
      <c r="CR100" s="194">
        <v>0</v>
      </c>
      <c r="CS100" s="194">
        <v>0</v>
      </c>
      <c r="CT100" s="194">
        <v>0</v>
      </c>
      <c r="CU100" s="194">
        <v>0</v>
      </c>
      <c r="CV100" s="194">
        <v>0</v>
      </c>
      <c r="CW100" s="194">
        <v>0</v>
      </c>
      <c r="CX100" s="194">
        <v>0</v>
      </c>
      <c r="CY100" s="194">
        <v>0</v>
      </c>
    </row>
    <row r="101" spans="1:103" s="194" customFormat="1" x14ac:dyDescent="0.2">
      <c r="A101" s="193" t="s">
        <v>636</v>
      </c>
      <c r="B101" s="193" t="s">
        <v>15</v>
      </c>
      <c r="C101" s="194">
        <v>44</v>
      </c>
      <c r="D101" s="194">
        <v>0</v>
      </c>
      <c r="E101" s="194">
        <v>7</v>
      </c>
      <c r="F101" s="194">
        <v>22</v>
      </c>
      <c r="G101" s="194">
        <v>37</v>
      </c>
      <c r="H101" s="194">
        <v>54</v>
      </c>
      <c r="I101" s="194">
        <v>72</v>
      </c>
      <c r="J101" s="194">
        <v>92</v>
      </c>
      <c r="K101" s="194">
        <v>108</v>
      </c>
      <c r="L101" s="194">
        <v>126</v>
      </c>
      <c r="M101" s="194">
        <v>143</v>
      </c>
      <c r="N101" s="194">
        <v>161</v>
      </c>
      <c r="O101" s="194">
        <v>180</v>
      </c>
      <c r="P101" s="194">
        <v>199</v>
      </c>
      <c r="Q101" s="194">
        <v>218</v>
      </c>
      <c r="R101" s="194">
        <v>238</v>
      </c>
      <c r="S101" s="194">
        <v>258</v>
      </c>
      <c r="T101" s="194">
        <v>278</v>
      </c>
      <c r="U101" s="194">
        <v>299</v>
      </c>
      <c r="V101" s="194">
        <v>320</v>
      </c>
      <c r="W101" s="194">
        <v>342</v>
      </c>
      <c r="X101" s="194">
        <v>364</v>
      </c>
      <c r="Y101" s="194">
        <v>385</v>
      </c>
      <c r="Z101" s="194">
        <v>408</v>
      </c>
      <c r="AA101" s="194">
        <v>430</v>
      </c>
      <c r="AB101" s="194">
        <v>452</v>
      </c>
      <c r="AC101" s="194">
        <v>474</v>
      </c>
      <c r="AD101" s="194">
        <v>496</v>
      </c>
      <c r="AE101" s="194">
        <v>517</v>
      </c>
      <c r="AF101" s="194">
        <v>538</v>
      </c>
      <c r="AG101" s="194">
        <v>559</v>
      </c>
      <c r="AH101" s="194">
        <v>579</v>
      </c>
      <c r="AI101" s="194">
        <v>599</v>
      </c>
      <c r="AJ101" s="194">
        <v>618</v>
      </c>
      <c r="AK101" s="194">
        <v>636</v>
      </c>
      <c r="AL101" s="194">
        <v>654</v>
      </c>
      <c r="AM101" s="194">
        <v>671</v>
      </c>
      <c r="AN101" s="194">
        <v>688</v>
      </c>
      <c r="AO101" s="194">
        <v>704</v>
      </c>
      <c r="AP101" s="194">
        <v>720</v>
      </c>
      <c r="AQ101" s="194">
        <v>735</v>
      </c>
      <c r="AR101" s="194">
        <v>750</v>
      </c>
      <c r="AS101" s="194">
        <v>765</v>
      </c>
      <c r="AT101" s="194">
        <v>779</v>
      </c>
      <c r="AU101" s="194">
        <v>793</v>
      </c>
      <c r="AV101" s="194">
        <v>807</v>
      </c>
      <c r="AW101" s="194">
        <v>820</v>
      </c>
      <c r="AX101" s="194">
        <v>833</v>
      </c>
      <c r="AY101" s="194">
        <v>846</v>
      </c>
      <c r="AZ101" s="194">
        <v>858</v>
      </c>
      <c r="BA101" s="194">
        <v>871</v>
      </c>
      <c r="BB101" s="194">
        <v>885</v>
      </c>
      <c r="BC101" s="194">
        <v>901</v>
      </c>
      <c r="BD101" s="194">
        <v>921</v>
      </c>
      <c r="BE101" s="194">
        <v>951</v>
      </c>
      <c r="BF101" s="194">
        <v>1000</v>
      </c>
      <c r="BG101" s="194">
        <v>0</v>
      </c>
      <c r="BH101" s="194">
        <v>0</v>
      </c>
      <c r="BI101" s="194">
        <v>0</v>
      </c>
      <c r="BJ101" s="194">
        <v>0</v>
      </c>
      <c r="BK101" s="194">
        <v>0</v>
      </c>
      <c r="BL101" s="194">
        <v>0</v>
      </c>
      <c r="BM101" s="194">
        <v>0</v>
      </c>
      <c r="BN101" s="194">
        <v>0</v>
      </c>
      <c r="BO101" s="194">
        <v>0</v>
      </c>
      <c r="BP101" s="194">
        <v>0</v>
      </c>
      <c r="BQ101" s="194">
        <v>0</v>
      </c>
      <c r="BR101" s="194">
        <v>0</v>
      </c>
      <c r="BS101" s="194">
        <v>0</v>
      </c>
      <c r="BT101" s="194">
        <v>0</v>
      </c>
      <c r="BU101" s="194">
        <v>0</v>
      </c>
      <c r="BV101" s="194">
        <v>0</v>
      </c>
      <c r="BW101" s="194">
        <v>0</v>
      </c>
      <c r="BX101" s="194">
        <v>0</v>
      </c>
      <c r="BY101" s="194">
        <v>0</v>
      </c>
      <c r="BZ101" s="194">
        <v>0</v>
      </c>
      <c r="CA101" s="194">
        <v>0</v>
      </c>
      <c r="CB101" s="194">
        <v>0</v>
      </c>
      <c r="CC101" s="194">
        <v>0</v>
      </c>
      <c r="CD101" s="194">
        <v>0</v>
      </c>
      <c r="CE101" s="194">
        <v>0</v>
      </c>
      <c r="CF101" s="194">
        <v>0</v>
      </c>
      <c r="CG101" s="194">
        <v>0</v>
      </c>
      <c r="CH101" s="194">
        <v>0</v>
      </c>
      <c r="CI101" s="194">
        <v>0</v>
      </c>
      <c r="CJ101" s="194">
        <v>0</v>
      </c>
      <c r="CK101" s="194">
        <v>0</v>
      </c>
      <c r="CL101" s="194">
        <v>0</v>
      </c>
      <c r="CM101" s="194">
        <v>0</v>
      </c>
      <c r="CN101" s="194">
        <v>0</v>
      </c>
      <c r="CO101" s="194">
        <v>0</v>
      </c>
      <c r="CP101" s="194">
        <v>0</v>
      </c>
      <c r="CQ101" s="194">
        <v>0</v>
      </c>
      <c r="CR101" s="194">
        <v>0</v>
      </c>
      <c r="CS101" s="194">
        <v>0</v>
      </c>
      <c r="CT101" s="194">
        <v>0</v>
      </c>
      <c r="CU101" s="194">
        <v>0</v>
      </c>
      <c r="CV101" s="194">
        <v>0</v>
      </c>
      <c r="CW101" s="194">
        <v>0</v>
      </c>
      <c r="CX101" s="194">
        <v>0</v>
      </c>
      <c r="CY101" s="194">
        <v>0</v>
      </c>
    </row>
    <row r="102" spans="1:103" s="194" customFormat="1" x14ac:dyDescent="0.2">
      <c r="A102" s="193" t="s">
        <v>636</v>
      </c>
      <c r="B102" s="193" t="s">
        <v>15</v>
      </c>
      <c r="C102" s="194">
        <v>45</v>
      </c>
      <c r="D102" s="194">
        <v>0</v>
      </c>
      <c r="E102" s="194">
        <v>7</v>
      </c>
      <c r="F102" s="194">
        <v>23</v>
      </c>
      <c r="G102" s="194">
        <v>39</v>
      </c>
      <c r="H102" s="194">
        <v>56</v>
      </c>
      <c r="I102" s="194">
        <v>75</v>
      </c>
      <c r="J102" s="194">
        <v>96</v>
      </c>
      <c r="K102" s="194">
        <v>113</v>
      </c>
      <c r="L102" s="194">
        <v>131</v>
      </c>
      <c r="M102" s="194">
        <v>149</v>
      </c>
      <c r="N102" s="194">
        <v>168</v>
      </c>
      <c r="O102" s="194">
        <v>187</v>
      </c>
      <c r="P102" s="194">
        <v>207</v>
      </c>
      <c r="Q102" s="194">
        <v>227</v>
      </c>
      <c r="R102" s="194">
        <v>247</v>
      </c>
      <c r="S102" s="194">
        <v>268</v>
      </c>
      <c r="T102" s="194">
        <v>289</v>
      </c>
      <c r="U102" s="194">
        <v>310</v>
      </c>
      <c r="V102" s="194">
        <v>332</v>
      </c>
      <c r="W102" s="194">
        <v>354</v>
      </c>
      <c r="X102" s="194">
        <v>377</v>
      </c>
      <c r="Y102" s="194">
        <v>399</v>
      </c>
      <c r="Z102" s="194">
        <v>421</v>
      </c>
      <c r="AA102" s="194">
        <v>444</v>
      </c>
      <c r="AB102" s="194">
        <v>466</v>
      </c>
      <c r="AC102" s="194">
        <v>488</v>
      </c>
      <c r="AD102" s="194">
        <v>510</v>
      </c>
      <c r="AE102" s="194">
        <v>532</v>
      </c>
      <c r="AF102" s="194">
        <v>553</v>
      </c>
      <c r="AG102" s="194">
        <v>573</v>
      </c>
      <c r="AH102" s="194">
        <v>593</v>
      </c>
      <c r="AI102" s="194">
        <v>612</v>
      </c>
      <c r="AJ102" s="194">
        <v>631</v>
      </c>
      <c r="AK102" s="194">
        <v>649</v>
      </c>
      <c r="AL102" s="194">
        <v>666</v>
      </c>
      <c r="AM102" s="194">
        <v>683</v>
      </c>
      <c r="AN102" s="194">
        <v>700</v>
      </c>
      <c r="AO102" s="194">
        <v>716</v>
      </c>
      <c r="AP102" s="194">
        <v>731</v>
      </c>
      <c r="AQ102" s="194">
        <v>746</v>
      </c>
      <c r="AR102" s="194">
        <v>761</v>
      </c>
      <c r="AS102" s="194">
        <v>776</v>
      </c>
      <c r="AT102" s="194">
        <v>790</v>
      </c>
      <c r="AU102" s="194">
        <v>804</v>
      </c>
      <c r="AV102" s="194">
        <v>818</v>
      </c>
      <c r="AW102" s="194">
        <v>831</v>
      </c>
      <c r="AX102" s="194">
        <v>843</v>
      </c>
      <c r="AY102" s="194">
        <v>856</v>
      </c>
      <c r="AZ102" s="194">
        <v>869</v>
      </c>
      <c r="BA102" s="194">
        <v>883</v>
      </c>
      <c r="BB102" s="194">
        <v>899</v>
      </c>
      <c r="BC102" s="194">
        <v>920</v>
      </c>
      <c r="BD102" s="194">
        <v>950</v>
      </c>
      <c r="BE102" s="194">
        <v>1000</v>
      </c>
      <c r="BF102" s="194">
        <v>0</v>
      </c>
      <c r="BG102" s="194">
        <v>0</v>
      </c>
      <c r="BH102" s="194">
        <v>0</v>
      </c>
      <c r="BI102" s="194">
        <v>0</v>
      </c>
      <c r="BJ102" s="194">
        <v>0</v>
      </c>
      <c r="BK102" s="194">
        <v>0</v>
      </c>
      <c r="BL102" s="194">
        <v>0</v>
      </c>
      <c r="BM102" s="194">
        <v>0</v>
      </c>
      <c r="BN102" s="194">
        <v>0</v>
      </c>
      <c r="BO102" s="194">
        <v>0</v>
      </c>
      <c r="BP102" s="194">
        <v>0</v>
      </c>
      <c r="BQ102" s="194">
        <v>0</v>
      </c>
      <c r="BR102" s="194">
        <v>0</v>
      </c>
      <c r="BS102" s="194">
        <v>0</v>
      </c>
      <c r="BT102" s="194">
        <v>0</v>
      </c>
      <c r="BU102" s="194">
        <v>0</v>
      </c>
      <c r="BV102" s="194">
        <v>0</v>
      </c>
      <c r="BW102" s="194">
        <v>0</v>
      </c>
      <c r="BX102" s="194">
        <v>0</v>
      </c>
      <c r="BY102" s="194">
        <v>0</v>
      </c>
      <c r="BZ102" s="194">
        <v>0</v>
      </c>
      <c r="CA102" s="194">
        <v>0</v>
      </c>
      <c r="CB102" s="194">
        <v>0</v>
      </c>
      <c r="CC102" s="194">
        <v>0</v>
      </c>
      <c r="CD102" s="194">
        <v>0</v>
      </c>
      <c r="CE102" s="194">
        <v>0</v>
      </c>
      <c r="CF102" s="194">
        <v>0</v>
      </c>
      <c r="CG102" s="194">
        <v>0</v>
      </c>
      <c r="CH102" s="194">
        <v>0</v>
      </c>
      <c r="CI102" s="194">
        <v>0</v>
      </c>
      <c r="CJ102" s="194">
        <v>0</v>
      </c>
      <c r="CK102" s="194">
        <v>0</v>
      </c>
      <c r="CL102" s="194">
        <v>0</v>
      </c>
      <c r="CM102" s="194">
        <v>0</v>
      </c>
      <c r="CN102" s="194">
        <v>0</v>
      </c>
      <c r="CO102" s="194">
        <v>0</v>
      </c>
      <c r="CP102" s="194">
        <v>0</v>
      </c>
      <c r="CQ102" s="194">
        <v>0</v>
      </c>
      <c r="CR102" s="194">
        <v>0</v>
      </c>
      <c r="CS102" s="194">
        <v>0</v>
      </c>
      <c r="CT102" s="194">
        <v>0</v>
      </c>
      <c r="CU102" s="194">
        <v>0</v>
      </c>
      <c r="CV102" s="194">
        <v>0</v>
      </c>
      <c r="CW102" s="194">
        <v>0</v>
      </c>
      <c r="CX102" s="194">
        <v>0</v>
      </c>
      <c r="CY102" s="194">
        <v>0</v>
      </c>
    </row>
    <row r="103" spans="1:103" s="194" customFormat="1" x14ac:dyDescent="0.2">
      <c r="A103" s="193" t="s">
        <v>636</v>
      </c>
      <c r="B103" s="193" t="s">
        <v>15</v>
      </c>
      <c r="C103" s="194">
        <v>46</v>
      </c>
      <c r="D103" s="194">
        <v>0</v>
      </c>
      <c r="E103" s="194">
        <v>8</v>
      </c>
      <c r="F103" s="194">
        <v>24</v>
      </c>
      <c r="G103" s="194">
        <v>41</v>
      </c>
      <c r="H103" s="194">
        <v>58</v>
      </c>
      <c r="I103" s="194">
        <v>78</v>
      </c>
      <c r="J103" s="194">
        <v>100</v>
      </c>
      <c r="K103" s="194">
        <v>118</v>
      </c>
      <c r="L103" s="194">
        <v>136</v>
      </c>
      <c r="M103" s="194">
        <v>155</v>
      </c>
      <c r="N103" s="194">
        <v>175</v>
      </c>
      <c r="O103" s="194">
        <v>195</v>
      </c>
      <c r="P103" s="194">
        <v>215</v>
      </c>
      <c r="Q103" s="194">
        <v>236</v>
      </c>
      <c r="R103" s="194">
        <v>257</v>
      </c>
      <c r="S103" s="194">
        <v>278</v>
      </c>
      <c r="T103" s="194">
        <v>300</v>
      </c>
      <c r="U103" s="194">
        <v>322</v>
      </c>
      <c r="V103" s="194">
        <v>345</v>
      </c>
      <c r="W103" s="194">
        <v>367</v>
      </c>
      <c r="X103" s="194">
        <v>390</v>
      </c>
      <c r="Y103" s="194">
        <v>413</v>
      </c>
      <c r="Z103" s="194">
        <v>436</v>
      </c>
      <c r="AA103" s="194">
        <v>458</v>
      </c>
      <c r="AB103" s="194">
        <v>481</v>
      </c>
      <c r="AC103" s="194">
        <v>503</v>
      </c>
      <c r="AD103" s="194">
        <v>525</v>
      </c>
      <c r="AE103" s="194">
        <v>546</v>
      </c>
      <c r="AF103" s="194">
        <v>567</v>
      </c>
      <c r="AG103" s="194">
        <v>587</v>
      </c>
      <c r="AH103" s="194">
        <v>606</v>
      </c>
      <c r="AI103" s="194">
        <v>625</v>
      </c>
      <c r="AJ103" s="194">
        <v>643</v>
      </c>
      <c r="AK103" s="194">
        <v>661</v>
      </c>
      <c r="AL103" s="194">
        <v>678</v>
      </c>
      <c r="AM103" s="194">
        <v>695</v>
      </c>
      <c r="AN103" s="194">
        <v>711</v>
      </c>
      <c r="AO103" s="194">
        <v>727</v>
      </c>
      <c r="AP103" s="194">
        <v>743</v>
      </c>
      <c r="AQ103" s="194">
        <v>758</v>
      </c>
      <c r="AR103" s="194">
        <v>772</v>
      </c>
      <c r="AS103" s="194">
        <v>787</v>
      </c>
      <c r="AT103" s="194">
        <v>801</v>
      </c>
      <c r="AU103" s="194">
        <v>815</v>
      </c>
      <c r="AV103" s="194">
        <v>828</v>
      </c>
      <c r="AW103" s="194">
        <v>841</v>
      </c>
      <c r="AX103" s="194">
        <v>854</v>
      </c>
      <c r="AY103" s="194">
        <v>867</v>
      </c>
      <c r="AZ103" s="194">
        <v>881</v>
      </c>
      <c r="BA103" s="194">
        <v>898</v>
      </c>
      <c r="BB103" s="194">
        <v>919</v>
      </c>
      <c r="BC103" s="194">
        <v>950</v>
      </c>
      <c r="BD103" s="194">
        <v>1000</v>
      </c>
      <c r="BE103" s="194">
        <v>0</v>
      </c>
      <c r="BF103" s="194">
        <v>0</v>
      </c>
      <c r="BG103" s="194">
        <v>0</v>
      </c>
      <c r="BH103" s="194">
        <v>0</v>
      </c>
      <c r="BI103" s="194">
        <v>0</v>
      </c>
      <c r="BJ103" s="194">
        <v>0</v>
      </c>
      <c r="BK103" s="194">
        <v>0</v>
      </c>
      <c r="BL103" s="194">
        <v>0</v>
      </c>
      <c r="BM103" s="194">
        <v>0</v>
      </c>
      <c r="BN103" s="194">
        <v>0</v>
      </c>
      <c r="BO103" s="194">
        <v>0</v>
      </c>
      <c r="BP103" s="194">
        <v>0</v>
      </c>
      <c r="BQ103" s="194">
        <v>0</v>
      </c>
      <c r="BR103" s="194">
        <v>0</v>
      </c>
      <c r="BS103" s="194">
        <v>0</v>
      </c>
      <c r="BT103" s="194">
        <v>0</v>
      </c>
      <c r="BU103" s="194">
        <v>0</v>
      </c>
      <c r="BV103" s="194">
        <v>0</v>
      </c>
      <c r="BW103" s="194">
        <v>0</v>
      </c>
      <c r="BX103" s="194">
        <v>0</v>
      </c>
      <c r="BY103" s="194">
        <v>0</v>
      </c>
      <c r="BZ103" s="194">
        <v>0</v>
      </c>
      <c r="CA103" s="194">
        <v>0</v>
      </c>
      <c r="CB103" s="194">
        <v>0</v>
      </c>
      <c r="CC103" s="194">
        <v>0</v>
      </c>
      <c r="CD103" s="194">
        <v>0</v>
      </c>
      <c r="CE103" s="194">
        <v>0</v>
      </c>
      <c r="CF103" s="194">
        <v>0</v>
      </c>
      <c r="CG103" s="194">
        <v>0</v>
      </c>
      <c r="CH103" s="194">
        <v>0</v>
      </c>
      <c r="CI103" s="194">
        <v>0</v>
      </c>
      <c r="CJ103" s="194">
        <v>0</v>
      </c>
      <c r="CK103" s="194">
        <v>0</v>
      </c>
      <c r="CL103" s="194">
        <v>0</v>
      </c>
      <c r="CM103" s="194">
        <v>0</v>
      </c>
      <c r="CN103" s="194">
        <v>0</v>
      </c>
      <c r="CO103" s="194">
        <v>0</v>
      </c>
      <c r="CP103" s="194">
        <v>0</v>
      </c>
      <c r="CQ103" s="194">
        <v>0</v>
      </c>
      <c r="CR103" s="194">
        <v>0</v>
      </c>
      <c r="CS103" s="194">
        <v>0</v>
      </c>
      <c r="CT103" s="194">
        <v>0</v>
      </c>
      <c r="CU103" s="194">
        <v>0</v>
      </c>
      <c r="CV103" s="194">
        <v>0</v>
      </c>
      <c r="CW103" s="194">
        <v>0</v>
      </c>
      <c r="CX103" s="194">
        <v>0</v>
      </c>
      <c r="CY103" s="194">
        <v>0</v>
      </c>
    </row>
    <row r="104" spans="1:103" s="194" customFormat="1" x14ac:dyDescent="0.2">
      <c r="A104" s="193" t="s">
        <v>636</v>
      </c>
      <c r="B104" s="193" t="s">
        <v>15</v>
      </c>
      <c r="C104" s="194">
        <v>47</v>
      </c>
      <c r="D104" s="194">
        <v>0</v>
      </c>
      <c r="E104" s="194">
        <v>8</v>
      </c>
      <c r="F104" s="194">
        <v>25</v>
      </c>
      <c r="G104" s="194">
        <v>42</v>
      </c>
      <c r="H104" s="194">
        <v>61</v>
      </c>
      <c r="I104" s="194">
        <v>81</v>
      </c>
      <c r="J104" s="194">
        <v>104</v>
      </c>
      <c r="K104" s="194">
        <v>123</v>
      </c>
      <c r="L104" s="194">
        <v>142</v>
      </c>
      <c r="M104" s="194">
        <v>162</v>
      </c>
      <c r="N104" s="194">
        <v>182</v>
      </c>
      <c r="O104" s="194">
        <v>203</v>
      </c>
      <c r="P104" s="194">
        <v>224</v>
      </c>
      <c r="Q104" s="194">
        <v>245</v>
      </c>
      <c r="R104" s="194">
        <v>267</v>
      </c>
      <c r="S104" s="194">
        <v>289</v>
      </c>
      <c r="T104" s="194">
        <v>312</v>
      </c>
      <c r="U104" s="194">
        <v>334</v>
      </c>
      <c r="V104" s="194">
        <v>357</v>
      </c>
      <c r="W104" s="194">
        <v>380</v>
      </c>
      <c r="X104" s="194">
        <v>404</v>
      </c>
      <c r="Y104" s="194">
        <v>427</v>
      </c>
      <c r="Z104" s="194">
        <v>450</v>
      </c>
      <c r="AA104" s="194">
        <v>473</v>
      </c>
      <c r="AB104" s="194">
        <v>495</v>
      </c>
      <c r="AC104" s="194">
        <v>517</v>
      </c>
      <c r="AD104" s="194">
        <v>539</v>
      </c>
      <c r="AE104" s="194">
        <v>560</v>
      </c>
      <c r="AF104" s="194">
        <v>580</v>
      </c>
      <c r="AG104" s="194">
        <v>600</v>
      </c>
      <c r="AH104" s="194">
        <v>619</v>
      </c>
      <c r="AI104" s="194">
        <v>638</v>
      </c>
      <c r="AJ104" s="194">
        <v>656</v>
      </c>
      <c r="AK104" s="194">
        <v>673</v>
      </c>
      <c r="AL104" s="194">
        <v>690</v>
      </c>
      <c r="AM104" s="194">
        <v>707</v>
      </c>
      <c r="AN104" s="194">
        <v>723</v>
      </c>
      <c r="AO104" s="194">
        <v>739</v>
      </c>
      <c r="AP104" s="194">
        <v>754</v>
      </c>
      <c r="AQ104" s="194">
        <v>769</v>
      </c>
      <c r="AR104" s="194">
        <v>784</v>
      </c>
      <c r="AS104" s="194">
        <v>798</v>
      </c>
      <c r="AT104" s="194">
        <v>812</v>
      </c>
      <c r="AU104" s="194">
        <v>825</v>
      </c>
      <c r="AV104" s="194">
        <v>839</v>
      </c>
      <c r="AW104" s="194">
        <v>852</v>
      </c>
      <c r="AX104" s="194">
        <v>865</v>
      </c>
      <c r="AY104" s="194">
        <v>879</v>
      </c>
      <c r="AZ104" s="194">
        <v>896</v>
      </c>
      <c r="BA104" s="194">
        <v>917</v>
      </c>
      <c r="BB104" s="194">
        <v>949</v>
      </c>
      <c r="BC104" s="194">
        <v>1000</v>
      </c>
      <c r="BD104" s="194">
        <v>0</v>
      </c>
      <c r="BE104" s="194">
        <v>0</v>
      </c>
      <c r="BF104" s="194">
        <v>0</v>
      </c>
      <c r="BG104" s="194">
        <v>0</v>
      </c>
      <c r="BH104" s="194">
        <v>0</v>
      </c>
      <c r="BI104" s="194">
        <v>0</v>
      </c>
      <c r="BJ104" s="194">
        <v>0</v>
      </c>
      <c r="BK104" s="194">
        <v>0</v>
      </c>
      <c r="BL104" s="194">
        <v>0</v>
      </c>
      <c r="BM104" s="194">
        <v>0</v>
      </c>
      <c r="BN104" s="194">
        <v>0</v>
      </c>
      <c r="BO104" s="194">
        <v>0</v>
      </c>
      <c r="BP104" s="194">
        <v>0</v>
      </c>
      <c r="BQ104" s="194">
        <v>0</v>
      </c>
      <c r="BR104" s="194">
        <v>0</v>
      </c>
      <c r="BS104" s="194">
        <v>0</v>
      </c>
      <c r="BT104" s="194">
        <v>0</v>
      </c>
      <c r="BU104" s="194">
        <v>0</v>
      </c>
      <c r="BV104" s="194">
        <v>0</v>
      </c>
      <c r="BW104" s="194">
        <v>0</v>
      </c>
      <c r="BX104" s="194">
        <v>0</v>
      </c>
      <c r="BY104" s="194">
        <v>0</v>
      </c>
      <c r="BZ104" s="194">
        <v>0</v>
      </c>
      <c r="CA104" s="194">
        <v>0</v>
      </c>
      <c r="CB104" s="194">
        <v>0</v>
      </c>
      <c r="CC104" s="194">
        <v>0</v>
      </c>
      <c r="CD104" s="194">
        <v>0</v>
      </c>
      <c r="CE104" s="194">
        <v>0</v>
      </c>
      <c r="CF104" s="194">
        <v>0</v>
      </c>
      <c r="CG104" s="194">
        <v>0</v>
      </c>
      <c r="CH104" s="194">
        <v>0</v>
      </c>
      <c r="CI104" s="194">
        <v>0</v>
      </c>
      <c r="CJ104" s="194">
        <v>0</v>
      </c>
      <c r="CK104" s="194">
        <v>0</v>
      </c>
      <c r="CL104" s="194">
        <v>0</v>
      </c>
      <c r="CM104" s="194">
        <v>0</v>
      </c>
      <c r="CN104" s="194">
        <v>0</v>
      </c>
      <c r="CO104" s="194">
        <v>0</v>
      </c>
      <c r="CP104" s="194">
        <v>0</v>
      </c>
      <c r="CQ104" s="194">
        <v>0</v>
      </c>
      <c r="CR104" s="194">
        <v>0</v>
      </c>
      <c r="CS104" s="194">
        <v>0</v>
      </c>
      <c r="CT104" s="194">
        <v>0</v>
      </c>
      <c r="CU104" s="194">
        <v>0</v>
      </c>
      <c r="CV104" s="194">
        <v>0</v>
      </c>
      <c r="CW104" s="194">
        <v>0</v>
      </c>
      <c r="CX104" s="194">
        <v>0</v>
      </c>
      <c r="CY104" s="194">
        <v>0</v>
      </c>
    </row>
    <row r="105" spans="1:103" s="194" customFormat="1" x14ac:dyDescent="0.2">
      <c r="A105" s="193" t="s">
        <v>636</v>
      </c>
      <c r="B105" s="193" t="s">
        <v>15</v>
      </c>
      <c r="C105" s="194">
        <v>48</v>
      </c>
      <c r="D105" s="194">
        <v>0</v>
      </c>
      <c r="E105" s="194">
        <v>8</v>
      </c>
      <c r="F105" s="194">
        <v>26</v>
      </c>
      <c r="G105" s="194">
        <v>44</v>
      </c>
      <c r="H105" s="194">
        <v>63</v>
      </c>
      <c r="I105" s="194">
        <v>85</v>
      </c>
      <c r="J105" s="194">
        <v>108</v>
      </c>
      <c r="K105" s="194">
        <v>128</v>
      </c>
      <c r="L105" s="194">
        <v>148</v>
      </c>
      <c r="M105" s="194">
        <v>169</v>
      </c>
      <c r="N105" s="194">
        <v>190</v>
      </c>
      <c r="O105" s="194">
        <v>211</v>
      </c>
      <c r="P105" s="194">
        <v>233</v>
      </c>
      <c r="Q105" s="194">
        <v>255</v>
      </c>
      <c r="R105" s="194">
        <v>277</v>
      </c>
      <c r="S105" s="194">
        <v>300</v>
      </c>
      <c r="T105" s="194">
        <v>323</v>
      </c>
      <c r="U105" s="194">
        <v>347</v>
      </c>
      <c r="V105" s="194">
        <v>370</v>
      </c>
      <c r="W105" s="194">
        <v>394</v>
      </c>
      <c r="X105" s="194">
        <v>417</v>
      </c>
      <c r="Y105" s="194">
        <v>441</v>
      </c>
      <c r="Z105" s="194">
        <v>464</v>
      </c>
      <c r="AA105" s="194">
        <v>487</v>
      </c>
      <c r="AB105" s="194">
        <v>509</v>
      </c>
      <c r="AC105" s="194">
        <v>531</v>
      </c>
      <c r="AD105" s="194">
        <v>552</v>
      </c>
      <c r="AE105" s="194">
        <v>573</v>
      </c>
      <c r="AF105" s="194">
        <v>593</v>
      </c>
      <c r="AG105" s="194">
        <v>613</v>
      </c>
      <c r="AH105" s="194">
        <v>632</v>
      </c>
      <c r="AI105" s="194">
        <v>650</v>
      </c>
      <c r="AJ105" s="194">
        <v>668</v>
      </c>
      <c r="AK105" s="194">
        <v>685</v>
      </c>
      <c r="AL105" s="194">
        <v>702</v>
      </c>
      <c r="AM105" s="194">
        <v>718</v>
      </c>
      <c r="AN105" s="194">
        <v>734</v>
      </c>
      <c r="AO105" s="194">
        <v>750</v>
      </c>
      <c r="AP105" s="194">
        <v>765</v>
      </c>
      <c r="AQ105" s="194">
        <v>780</v>
      </c>
      <c r="AR105" s="194">
        <v>795</v>
      </c>
      <c r="AS105" s="194">
        <v>809</v>
      </c>
      <c r="AT105" s="194">
        <v>823</v>
      </c>
      <c r="AU105" s="194">
        <v>836</v>
      </c>
      <c r="AV105" s="194">
        <v>849</v>
      </c>
      <c r="AW105" s="194">
        <v>863</v>
      </c>
      <c r="AX105" s="194">
        <v>877</v>
      </c>
      <c r="AY105" s="194">
        <v>894</v>
      </c>
      <c r="AZ105" s="194">
        <v>916</v>
      </c>
      <c r="BA105" s="194">
        <v>948</v>
      </c>
      <c r="BB105" s="194">
        <v>1000</v>
      </c>
      <c r="BC105" s="194">
        <v>0</v>
      </c>
      <c r="BD105" s="194">
        <v>0</v>
      </c>
      <c r="BE105" s="194">
        <v>0</v>
      </c>
      <c r="BF105" s="194">
        <v>0</v>
      </c>
      <c r="BG105" s="194">
        <v>0</v>
      </c>
      <c r="BH105" s="194">
        <v>0</v>
      </c>
      <c r="BI105" s="194">
        <v>0</v>
      </c>
      <c r="BJ105" s="194">
        <v>0</v>
      </c>
      <c r="BK105" s="194">
        <v>0</v>
      </c>
      <c r="BL105" s="194">
        <v>0</v>
      </c>
      <c r="BM105" s="194">
        <v>0</v>
      </c>
      <c r="BN105" s="194">
        <v>0</v>
      </c>
      <c r="BO105" s="194">
        <v>0</v>
      </c>
      <c r="BP105" s="194">
        <v>0</v>
      </c>
      <c r="BQ105" s="194">
        <v>0</v>
      </c>
      <c r="BR105" s="194">
        <v>0</v>
      </c>
      <c r="BS105" s="194">
        <v>0</v>
      </c>
      <c r="BT105" s="194">
        <v>0</v>
      </c>
      <c r="BU105" s="194">
        <v>0</v>
      </c>
      <c r="BV105" s="194">
        <v>0</v>
      </c>
      <c r="BW105" s="194">
        <v>0</v>
      </c>
      <c r="BX105" s="194">
        <v>0</v>
      </c>
      <c r="BY105" s="194">
        <v>0</v>
      </c>
      <c r="BZ105" s="194">
        <v>0</v>
      </c>
      <c r="CA105" s="194">
        <v>0</v>
      </c>
      <c r="CB105" s="194">
        <v>0</v>
      </c>
      <c r="CC105" s="194">
        <v>0</v>
      </c>
      <c r="CD105" s="194">
        <v>0</v>
      </c>
      <c r="CE105" s="194">
        <v>0</v>
      </c>
      <c r="CF105" s="194">
        <v>0</v>
      </c>
      <c r="CG105" s="194">
        <v>0</v>
      </c>
      <c r="CH105" s="194">
        <v>0</v>
      </c>
      <c r="CI105" s="194">
        <v>0</v>
      </c>
      <c r="CJ105" s="194">
        <v>0</v>
      </c>
      <c r="CK105" s="194">
        <v>0</v>
      </c>
      <c r="CL105" s="194">
        <v>0</v>
      </c>
      <c r="CM105" s="194">
        <v>0</v>
      </c>
      <c r="CN105" s="194">
        <v>0</v>
      </c>
      <c r="CO105" s="194">
        <v>0</v>
      </c>
      <c r="CP105" s="194">
        <v>0</v>
      </c>
      <c r="CQ105" s="194">
        <v>0</v>
      </c>
      <c r="CR105" s="194">
        <v>0</v>
      </c>
      <c r="CS105" s="194">
        <v>0</v>
      </c>
      <c r="CT105" s="194">
        <v>0</v>
      </c>
      <c r="CU105" s="194">
        <v>0</v>
      </c>
      <c r="CV105" s="194">
        <v>0</v>
      </c>
      <c r="CW105" s="194">
        <v>0</v>
      </c>
      <c r="CX105" s="194">
        <v>0</v>
      </c>
      <c r="CY105" s="194">
        <v>0</v>
      </c>
    </row>
    <row r="106" spans="1:103" s="194" customFormat="1" x14ac:dyDescent="0.2">
      <c r="A106" s="193" t="s">
        <v>636</v>
      </c>
      <c r="B106" s="193" t="s">
        <v>15</v>
      </c>
      <c r="C106" s="194">
        <v>49</v>
      </c>
      <c r="D106" s="194">
        <v>0</v>
      </c>
      <c r="E106" s="194">
        <v>9</v>
      </c>
      <c r="F106" s="194">
        <v>27</v>
      </c>
      <c r="G106" s="194">
        <v>46</v>
      </c>
      <c r="H106" s="194">
        <v>66</v>
      </c>
      <c r="I106" s="194">
        <v>88</v>
      </c>
      <c r="J106" s="194">
        <v>113</v>
      </c>
      <c r="K106" s="194">
        <v>133</v>
      </c>
      <c r="L106" s="194">
        <v>154</v>
      </c>
      <c r="M106" s="194">
        <v>176</v>
      </c>
      <c r="N106" s="194">
        <v>197</v>
      </c>
      <c r="O106" s="194">
        <v>220</v>
      </c>
      <c r="P106" s="194">
        <v>242</v>
      </c>
      <c r="Q106" s="194">
        <v>265</v>
      </c>
      <c r="R106" s="194">
        <v>288</v>
      </c>
      <c r="S106" s="194">
        <v>312</v>
      </c>
      <c r="T106" s="194">
        <v>335</v>
      </c>
      <c r="U106" s="194">
        <v>359</v>
      </c>
      <c r="V106" s="194">
        <v>383</v>
      </c>
      <c r="W106" s="194">
        <v>407</v>
      </c>
      <c r="X106" s="194">
        <v>431</v>
      </c>
      <c r="Y106" s="194">
        <v>455</v>
      </c>
      <c r="Z106" s="194">
        <v>478</v>
      </c>
      <c r="AA106" s="194">
        <v>501</v>
      </c>
      <c r="AB106" s="194">
        <v>523</v>
      </c>
      <c r="AC106" s="194">
        <v>545</v>
      </c>
      <c r="AD106" s="194">
        <v>566</v>
      </c>
      <c r="AE106" s="194">
        <v>586</v>
      </c>
      <c r="AF106" s="194">
        <v>606</v>
      </c>
      <c r="AG106" s="194">
        <v>626</v>
      </c>
      <c r="AH106" s="194">
        <v>644</v>
      </c>
      <c r="AI106" s="194">
        <v>662</v>
      </c>
      <c r="AJ106" s="194">
        <v>680</v>
      </c>
      <c r="AK106" s="194">
        <v>697</v>
      </c>
      <c r="AL106" s="194">
        <v>714</v>
      </c>
      <c r="AM106" s="194">
        <v>730</v>
      </c>
      <c r="AN106" s="194">
        <v>746</v>
      </c>
      <c r="AO106" s="194">
        <v>761</v>
      </c>
      <c r="AP106" s="194">
        <v>776</v>
      </c>
      <c r="AQ106" s="194">
        <v>791</v>
      </c>
      <c r="AR106" s="194">
        <v>806</v>
      </c>
      <c r="AS106" s="194">
        <v>819</v>
      </c>
      <c r="AT106" s="194">
        <v>833</v>
      </c>
      <c r="AU106" s="194">
        <v>847</v>
      </c>
      <c r="AV106" s="194">
        <v>860</v>
      </c>
      <c r="AW106" s="194">
        <v>875</v>
      </c>
      <c r="AX106" s="194">
        <v>892</v>
      </c>
      <c r="AY106" s="194">
        <v>915</v>
      </c>
      <c r="AZ106" s="194">
        <v>947</v>
      </c>
      <c r="BA106" s="194">
        <v>1000</v>
      </c>
      <c r="BB106" s="194">
        <v>0</v>
      </c>
      <c r="BC106" s="194">
        <v>0</v>
      </c>
      <c r="BD106" s="194">
        <v>0</v>
      </c>
      <c r="BE106" s="194">
        <v>0</v>
      </c>
      <c r="BF106" s="194">
        <v>0</v>
      </c>
      <c r="BG106" s="194">
        <v>0</v>
      </c>
      <c r="BH106" s="194">
        <v>0</v>
      </c>
      <c r="BI106" s="194">
        <v>0</v>
      </c>
      <c r="BJ106" s="194">
        <v>0</v>
      </c>
      <c r="BK106" s="194">
        <v>0</v>
      </c>
      <c r="BL106" s="194">
        <v>0</v>
      </c>
      <c r="BM106" s="194">
        <v>0</v>
      </c>
      <c r="BN106" s="194">
        <v>0</v>
      </c>
      <c r="BO106" s="194">
        <v>0</v>
      </c>
      <c r="BP106" s="194">
        <v>0</v>
      </c>
      <c r="BQ106" s="194">
        <v>0</v>
      </c>
      <c r="BR106" s="194">
        <v>0</v>
      </c>
      <c r="BS106" s="194">
        <v>0</v>
      </c>
      <c r="BT106" s="194">
        <v>0</v>
      </c>
      <c r="BU106" s="194">
        <v>0</v>
      </c>
      <c r="BV106" s="194">
        <v>0</v>
      </c>
      <c r="BW106" s="194">
        <v>0</v>
      </c>
      <c r="BX106" s="194">
        <v>0</v>
      </c>
      <c r="BY106" s="194">
        <v>0</v>
      </c>
      <c r="BZ106" s="194">
        <v>0</v>
      </c>
      <c r="CA106" s="194">
        <v>0</v>
      </c>
      <c r="CB106" s="194">
        <v>0</v>
      </c>
      <c r="CC106" s="194">
        <v>0</v>
      </c>
      <c r="CD106" s="194">
        <v>0</v>
      </c>
      <c r="CE106" s="194">
        <v>0</v>
      </c>
      <c r="CF106" s="194">
        <v>0</v>
      </c>
      <c r="CG106" s="194">
        <v>0</v>
      </c>
      <c r="CH106" s="194">
        <v>0</v>
      </c>
      <c r="CI106" s="194">
        <v>0</v>
      </c>
      <c r="CJ106" s="194">
        <v>0</v>
      </c>
      <c r="CK106" s="194">
        <v>0</v>
      </c>
      <c r="CL106" s="194">
        <v>0</v>
      </c>
      <c r="CM106" s="194">
        <v>0</v>
      </c>
      <c r="CN106" s="194">
        <v>0</v>
      </c>
      <c r="CO106" s="194">
        <v>0</v>
      </c>
      <c r="CP106" s="194">
        <v>0</v>
      </c>
      <c r="CQ106" s="194">
        <v>0</v>
      </c>
      <c r="CR106" s="194">
        <v>0</v>
      </c>
      <c r="CS106" s="194">
        <v>0</v>
      </c>
      <c r="CT106" s="194">
        <v>0</v>
      </c>
      <c r="CU106" s="194">
        <v>0</v>
      </c>
      <c r="CV106" s="194">
        <v>0</v>
      </c>
      <c r="CW106" s="194">
        <v>0</v>
      </c>
      <c r="CX106" s="194">
        <v>0</v>
      </c>
      <c r="CY106" s="194">
        <v>0</v>
      </c>
    </row>
    <row r="107" spans="1:103" s="194" customFormat="1" x14ac:dyDescent="0.2">
      <c r="A107" s="193" t="s">
        <v>636</v>
      </c>
      <c r="B107" s="193" t="s">
        <v>15</v>
      </c>
      <c r="C107" s="194">
        <v>50</v>
      </c>
      <c r="D107" s="194">
        <v>0</v>
      </c>
      <c r="E107" s="194">
        <v>9</v>
      </c>
      <c r="F107" s="194">
        <v>28</v>
      </c>
      <c r="G107" s="194">
        <v>48</v>
      </c>
      <c r="H107" s="194">
        <v>69</v>
      </c>
      <c r="I107" s="194">
        <v>92</v>
      </c>
      <c r="J107" s="194">
        <v>118</v>
      </c>
      <c r="K107" s="194">
        <v>139</v>
      </c>
      <c r="L107" s="194">
        <v>161</v>
      </c>
      <c r="M107" s="194">
        <v>183</v>
      </c>
      <c r="N107" s="194">
        <v>205</v>
      </c>
      <c r="O107" s="194">
        <v>228</v>
      </c>
      <c r="P107" s="194">
        <v>252</v>
      </c>
      <c r="Q107" s="194">
        <v>275</v>
      </c>
      <c r="R107" s="194">
        <v>299</v>
      </c>
      <c r="S107" s="194">
        <v>323</v>
      </c>
      <c r="T107" s="194">
        <v>348</v>
      </c>
      <c r="U107" s="194">
        <v>372</v>
      </c>
      <c r="V107" s="194">
        <v>397</v>
      </c>
      <c r="W107" s="194">
        <v>421</v>
      </c>
      <c r="X107" s="194">
        <v>445</v>
      </c>
      <c r="Y107" s="194">
        <v>468</v>
      </c>
      <c r="Z107" s="194">
        <v>492</v>
      </c>
      <c r="AA107" s="194">
        <v>514</v>
      </c>
      <c r="AB107" s="194">
        <v>537</v>
      </c>
      <c r="AC107" s="194">
        <v>558</v>
      </c>
      <c r="AD107" s="194">
        <v>579</v>
      </c>
      <c r="AE107" s="194">
        <v>599</v>
      </c>
      <c r="AF107" s="194">
        <v>619</v>
      </c>
      <c r="AG107" s="194">
        <v>638</v>
      </c>
      <c r="AH107" s="194">
        <v>656</v>
      </c>
      <c r="AI107" s="194">
        <v>674</v>
      </c>
      <c r="AJ107" s="194">
        <v>691</v>
      </c>
      <c r="AK107" s="194">
        <v>708</v>
      </c>
      <c r="AL107" s="194">
        <v>725</v>
      </c>
      <c r="AM107" s="194">
        <v>741</v>
      </c>
      <c r="AN107" s="194">
        <v>757</v>
      </c>
      <c r="AO107" s="194">
        <v>772</v>
      </c>
      <c r="AP107" s="194">
        <v>787</v>
      </c>
      <c r="AQ107" s="194">
        <v>802</v>
      </c>
      <c r="AR107" s="194">
        <v>816</v>
      </c>
      <c r="AS107" s="194">
        <v>830</v>
      </c>
      <c r="AT107" s="194">
        <v>844</v>
      </c>
      <c r="AU107" s="194">
        <v>858</v>
      </c>
      <c r="AV107" s="194">
        <v>873</v>
      </c>
      <c r="AW107" s="194">
        <v>890</v>
      </c>
      <c r="AX107" s="194">
        <v>913</v>
      </c>
      <c r="AY107" s="194">
        <v>946</v>
      </c>
      <c r="AZ107" s="194">
        <v>1000</v>
      </c>
      <c r="BA107" s="194">
        <v>0</v>
      </c>
      <c r="BB107" s="194">
        <v>0</v>
      </c>
      <c r="BC107" s="194">
        <v>0</v>
      </c>
      <c r="BD107" s="194">
        <v>0</v>
      </c>
      <c r="BE107" s="194">
        <v>0</v>
      </c>
      <c r="BF107" s="194">
        <v>0</v>
      </c>
      <c r="BG107" s="194">
        <v>0</v>
      </c>
      <c r="BH107" s="194">
        <v>0</v>
      </c>
      <c r="BI107" s="194">
        <v>0</v>
      </c>
      <c r="BJ107" s="194">
        <v>0</v>
      </c>
      <c r="BK107" s="194">
        <v>0</v>
      </c>
      <c r="BL107" s="194">
        <v>0</v>
      </c>
      <c r="BM107" s="194">
        <v>0</v>
      </c>
      <c r="BN107" s="194">
        <v>0</v>
      </c>
      <c r="BO107" s="194">
        <v>0</v>
      </c>
      <c r="BP107" s="194">
        <v>0</v>
      </c>
      <c r="BQ107" s="194">
        <v>0</v>
      </c>
      <c r="BR107" s="194">
        <v>0</v>
      </c>
      <c r="BS107" s="194">
        <v>0</v>
      </c>
      <c r="BT107" s="194">
        <v>0</v>
      </c>
      <c r="BU107" s="194">
        <v>0</v>
      </c>
      <c r="BV107" s="194">
        <v>0</v>
      </c>
      <c r="BW107" s="194">
        <v>0</v>
      </c>
      <c r="BX107" s="194">
        <v>0</v>
      </c>
      <c r="BY107" s="194">
        <v>0</v>
      </c>
      <c r="BZ107" s="194">
        <v>0</v>
      </c>
      <c r="CA107" s="194">
        <v>0</v>
      </c>
      <c r="CB107" s="194">
        <v>0</v>
      </c>
      <c r="CC107" s="194">
        <v>0</v>
      </c>
      <c r="CD107" s="194">
        <v>0</v>
      </c>
      <c r="CE107" s="194">
        <v>0</v>
      </c>
      <c r="CF107" s="194">
        <v>0</v>
      </c>
      <c r="CG107" s="194">
        <v>0</v>
      </c>
      <c r="CH107" s="194">
        <v>0</v>
      </c>
      <c r="CI107" s="194">
        <v>0</v>
      </c>
      <c r="CJ107" s="194">
        <v>0</v>
      </c>
      <c r="CK107" s="194">
        <v>0</v>
      </c>
      <c r="CL107" s="194">
        <v>0</v>
      </c>
      <c r="CM107" s="194">
        <v>0</v>
      </c>
      <c r="CN107" s="194">
        <v>0</v>
      </c>
      <c r="CO107" s="194">
        <v>0</v>
      </c>
      <c r="CP107" s="194">
        <v>0</v>
      </c>
      <c r="CQ107" s="194">
        <v>0</v>
      </c>
      <c r="CR107" s="194">
        <v>0</v>
      </c>
      <c r="CS107" s="194">
        <v>0</v>
      </c>
      <c r="CT107" s="194">
        <v>0</v>
      </c>
      <c r="CU107" s="194">
        <v>0</v>
      </c>
      <c r="CV107" s="194">
        <v>0</v>
      </c>
      <c r="CW107" s="194">
        <v>0</v>
      </c>
      <c r="CX107" s="194">
        <v>0</v>
      </c>
      <c r="CY107" s="194">
        <v>0</v>
      </c>
    </row>
    <row r="108" spans="1:103" s="194" customFormat="1" x14ac:dyDescent="0.2">
      <c r="A108" s="193" t="s">
        <v>636</v>
      </c>
      <c r="B108" s="193" t="s">
        <v>15</v>
      </c>
      <c r="C108" s="194">
        <v>51</v>
      </c>
      <c r="D108" s="194">
        <v>0</v>
      </c>
      <c r="E108" s="194">
        <v>10</v>
      </c>
      <c r="F108" s="194">
        <v>29</v>
      </c>
      <c r="G108" s="194">
        <v>50</v>
      </c>
      <c r="H108" s="194">
        <v>72</v>
      </c>
      <c r="I108" s="194">
        <v>96</v>
      </c>
      <c r="J108" s="194">
        <v>123</v>
      </c>
      <c r="K108" s="194">
        <v>145</v>
      </c>
      <c r="L108" s="194">
        <v>168</v>
      </c>
      <c r="M108" s="194">
        <v>191</v>
      </c>
      <c r="N108" s="194">
        <v>214</v>
      </c>
      <c r="O108" s="194">
        <v>238</v>
      </c>
      <c r="P108" s="194">
        <v>262</v>
      </c>
      <c r="Q108" s="194">
        <v>286</v>
      </c>
      <c r="R108" s="194">
        <v>311</v>
      </c>
      <c r="S108" s="194">
        <v>335</v>
      </c>
      <c r="T108" s="194">
        <v>360</v>
      </c>
      <c r="U108" s="194">
        <v>385</v>
      </c>
      <c r="V108" s="194">
        <v>410</v>
      </c>
      <c r="W108" s="194">
        <v>434</v>
      </c>
      <c r="X108" s="194">
        <v>458</v>
      </c>
      <c r="Y108" s="194">
        <v>482</v>
      </c>
      <c r="Z108" s="194">
        <v>505</v>
      </c>
      <c r="AA108" s="194">
        <v>528</v>
      </c>
      <c r="AB108" s="194">
        <v>550</v>
      </c>
      <c r="AC108" s="194">
        <v>571</v>
      </c>
      <c r="AD108" s="194">
        <v>592</v>
      </c>
      <c r="AE108" s="194">
        <v>612</v>
      </c>
      <c r="AF108" s="194">
        <v>631</v>
      </c>
      <c r="AG108" s="194">
        <v>650</v>
      </c>
      <c r="AH108" s="194">
        <v>668</v>
      </c>
      <c r="AI108" s="194">
        <v>686</v>
      </c>
      <c r="AJ108" s="194">
        <v>703</v>
      </c>
      <c r="AK108" s="194">
        <v>720</v>
      </c>
      <c r="AL108" s="194">
        <v>736</v>
      </c>
      <c r="AM108" s="194">
        <v>752</v>
      </c>
      <c r="AN108" s="194">
        <v>768</v>
      </c>
      <c r="AO108" s="194">
        <v>783</v>
      </c>
      <c r="AP108" s="194">
        <v>798</v>
      </c>
      <c r="AQ108" s="194">
        <v>813</v>
      </c>
      <c r="AR108" s="194">
        <v>827</v>
      </c>
      <c r="AS108" s="194">
        <v>841</v>
      </c>
      <c r="AT108" s="194">
        <v>855</v>
      </c>
      <c r="AU108" s="194">
        <v>870</v>
      </c>
      <c r="AV108" s="194">
        <v>888</v>
      </c>
      <c r="AW108" s="194">
        <v>912</v>
      </c>
      <c r="AX108" s="194">
        <v>945</v>
      </c>
      <c r="AY108" s="194">
        <v>1000</v>
      </c>
      <c r="AZ108" s="194">
        <v>0</v>
      </c>
      <c r="BA108" s="194">
        <v>0</v>
      </c>
      <c r="BB108" s="194">
        <v>0</v>
      </c>
      <c r="BC108" s="194">
        <v>0</v>
      </c>
      <c r="BD108" s="194">
        <v>0</v>
      </c>
      <c r="BE108" s="194">
        <v>0</v>
      </c>
      <c r="BF108" s="194">
        <v>0</v>
      </c>
      <c r="BG108" s="194">
        <v>0</v>
      </c>
      <c r="BH108" s="194">
        <v>0</v>
      </c>
      <c r="BI108" s="194">
        <v>0</v>
      </c>
      <c r="BJ108" s="194">
        <v>0</v>
      </c>
      <c r="BK108" s="194">
        <v>0</v>
      </c>
      <c r="BL108" s="194">
        <v>0</v>
      </c>
      <c r="BM108" s="194">
        <v>0</v>
      </c>
      <c r="BN108" s="194">
        <v>0</v>
      </c>
      <c r="BO108" s="194">
        <v>0</v>
      </c>
      <c r="BP108" s="194">
        <v>0</v>
      </c>
      <c r="BQ108" s="194">
        <v>0</v>
      </c>
      <c r="BR108" s="194">
        <v>0</v>
      </c>
      <c r="BS108" s="194">
        <v>0</v>
      </c>
      <c r="BT108" s="194">
        <v>0</v>
      </c>
      <c r="BU108" s="194">
        <v>0</v>
      </c>
      <c r="BV108" s="194">
        <v>0</v>
      </c>
      <c r="BW108" s="194">
        <v>0</v>
      </c>
      <c r="BX108" s="194">
        <v>0</v>
      </c>
      <c r="BY108" s="194">
        <v>0</v>
      </c>
      <c r="BZ108" s="194">
        <v>0</v>
      </c>
      <c r="CA108" s="194">
        <v>0</v>
      </c>
      <c r="CB108" s="194">
        <v>0</v>
      </c>
      <c r="CC108" s="194">
        <v>0</v>
      </c>
      <c r="CD108" s="194">
        <v>0</v>
      </c>
      <c r="CE108" s="194">
        <v>0</v>
      </c>
      <c r="CF108" s="194">
        <v>0</v>
      </c>
      <c r="CG108" s="194">
        <v>0</v>
      </c>
      <c r="CH108" s="194">
        <v>0</v>
      </c>
      <c r="CI108" s="194">
        <v>0</v>
      </c>
      <c r="CJ108" s="194">
        <v>0</v>
      </c>
      <c r="CK108" s="194">
        <v>0</v>
      </c>
      <c r="CL108" s="194">
        <v>0</v>
      </c>
      <c r="CM108" s="194">
        <v>0</v>
      </c>
      <c r="CN108" s="194">
        <v>0</v>
      </c>
      <c r="CO108" s="194">
        <v>0</v>
      </c>
      <c r="CP108" s="194">
        <v>0</v>
      </c>
      <c r="CQ108" s="194">
        <v>0</v>
      </c>
      <c r="CR108" s="194">
        <v>0</v>
      </c>
      <c r="CS108" s="194">
        <v>0</v>
      </c>
      <c r="CT108" s="194">
        <v>0</v>
      </c>
      <c r="CU108" s="194">
        <v>0</v>
      </c>
      <c r="CV108" s="194">
        <v>0</v>
      </c>
      <c r="CW108" s="194">
        <v>0</v>
      </c>
      <c r="CX108" s="194">
        <v>0</v>
      </c>
      <c r="CY108" s="194">
        <v>0</v>
      </c>
    </row>
    <row r="109" spans="1:103" s="194" customFormat="1" x14ac:dyDescent="0.2">
      <c r="A109" s="193" t="s">
        <v>636</v>
      </c>
      <c r="B109" s="193" t="s">
        <v>15</v>
      </c>
      <c r="C109" s="194">
        <v>52</v>
      </c>
      <c r="D109" s="194">
        <v>0</v>
      </c>
      <c r="E109" s="194">
        <v>10</v>
      </c>
      <c r="F109" s="194">
        <v>31</v>
      </c>
      <c r="G109" s="194">
        <v>53</v>
      </c>
      <c r="H109" s="194">
        <v>75</v>
      </c>
      <c r="I109" s="194">
        <v>100</v>
      </c>
      <c r="J109" s="194">
        <v>128</v>
      </c>
      <c r="K109" s="194">
        <v>151</v>
      </c>
      <c r="L109" s="194">
        <v>175</v>
      </c>
      <c r="M109" s="194">
        <v>198</v>
      </c>
      <c r="N109" s="194">
        <v>223</v>
      </c>
      <c r="O109" s="194">
        <v>247</v>
      </c>
      <c r="P109" s="194">
        <v>272</v>
      </c>
      <c r="Q109" s="194">
        <v>297</v>
      </c>
      <c r="R109" s="194">
        <v>322</v>
      </c>
      <c r="S109" s="194">
        <v>348</v>
      </c>
      <c r="T109" s="194">
        <v>373</v>
      </c>
      <c r="U109" s="194">
        <v>398</v>
      </c>
      <c r="V109" s="194">
        <v>423</v>
      </c>
      <c r="W109" s="194">
        <v>448</v>
      </c>
      <c r="X109" s="194">
        <v>472</v>
      </c>
      <c r="Y109" s="194">
        <v>496</v>
      </c>
      <c r="Z109" s="194">
        <v>519</v>
      </c>
      <c r="AA109" s="194">
        <v>541</v>
      </c>
      <c r="AB109" s="194">
        <v>563</v>
      </c>
      <c r="AC109" s="194">
        <v>584</v>
      </c>
      <c r="AD109" s="194">
        <v>604</v>
      </c>
      <c r="AE109" s="194">
        <v>624</v>
      </c>
      <c r="AF109" s="194">
        <v>643</v>
      </c>
      <c r="AG109" s="194">
        <v>661</v>
      </c>
      <c r="AH109" s="194">
        <v>679</v>
      </c>
      <c r="AI109" s="194">
        <v>697</v>
      </c>
      <c r="AJ109" s="194">
        <v>714</v>
      </c>
      <c r="AK109" s="194">
        <v>731</v>
      </c>
      <c r="AL109" s="194">
        <v>747</v>
      </c>
      <c r="AM109" s="194">
        <v>763</v>
      </c>
      <c r="AN109" s="194">
        <v>779</v>
      </c>
      <c r="AO109" s="194">
        <v>794</v>
      </c>
      <c r="AP109" s="194">
        <v>809</v>
      </c>
      <c r="AQ109" s="194">
        <v>823</v>
      </c>
      <c r="AR109" s="194">
        <v>838</v>
      </c>
      <c r="AS109" s="194">
        <v>852</v>
      </c>
      <c r="AT109" s="194">
        <v>868</v>
      </c>
      <c r="AU109" s="194">
        <v>886</v>
      </c>
      <c r="AV109" s="194">
        <v>910</v>
      </c>
      <c r="AW109" s="194">
        <v>944</v>
      </c>
      <c r="AX109" s="194">
        <v>1000</v>
      </c>
      <c r="AY109" s="194">
        <v>0</v>
      </c>
      <c r="AZ109" s="194">
        <v>0</v>
      </c>
      <c r="BA109" s="194">
        <v>0</v>
      </c>
      <c r="BB109" s="194">
        <v>0</v>
      </c>
      <c r="BC109" s="194">
        <v>0</v>
      </c>
      <c r="BD109" s="194">
        <v>0</v>
      </c>
      <c r="BE109" s="194">
        <v>0</v>
      </c>
      <c r="BF109" s="194">
        <v>0</v>
      </c>
      <c r="BG109" s="194">
        <v>0</v>
      </c>
      <c r="BH109" s="194">
        <v>0</v>
      </c>
      <c r="BI109" s="194">
        <v>0</v>
      </c>
      <c r="BJ109" s="194">
        <v>0</v>
      </c>
      <c r="BK109" s="194">
        <v>0</v>
      </c>
      <c r="BL109" s="194">
        <v>0</v>
      </c>
      <c r="BM109" s="194">
        <v>0</v>
      </c>
      <c r="BN109" s="194">
        <v>0</v>
      </c>
      <c r="BO109" s="194">
        <v>0</v>
      </c>
      <c r="BP109" s="194">
        <v>0</v>
      </c>
      <c r="BQ109" s="194">
        <v>0</v>
      </c>
      <c r="BR109" s="194">
        <v>0</v>
      </c>
      <c r="BS109" s="194">
        <v>0</v>
      </c>
      <c r="BT109" s="194">
        <v>0</v>
      </c>
      <c r="BU109" s="194">
        <v>0</v>
      </c>
      <c r="BV109" s="194">
        <v>0</v>
      </c>
      <c r="BW109" s="194">
        <v>0</v>
      </c>
      <c r="BX109" s="194">
        <v>0</v>
      </c>
      <c r="BY109" s="194">
        <v>0</v>
      </c>
      <c r="BZ109" s="194">
        <v>0</v>
      </c>
      <c r="CA109" s="194">
        <v>0</v>
      </c>
      <c r="CB109" s="194">
        <v>0</v>
      </c>
      <c r="CC109" s="194">
        <v>0</v>
      </c>
      <c r="CD109" s="194">
        <v>0</v>
      </c>
      <c r="CE109" s="194">
        <v>0</v>
      </c>
      <c r="CF109" s="194">
        <v>0</v>
      </c>
      <c r="CG109" s="194">
        <v>0</v>
      </c>
      <c r="CH109" s="194">
        <v>0</v>
      </c>
      <c r="CI109" s="194">
        <v>0</v>
      </c>
      <c r="CJ109" s="194">
        <v>0</v>
      </c>
      <c r="CK109" s="194">
        <v>0</v>
      </c>
      <c r="CL109" s="194">
        <v>0</v>
      </c>
      <c r="CM109" s="194">
        <v>0</v>
      </c>
      <c r="CN109" s="194">
        <v>0</v>
      </c>
      <c r="CO109" s="194">
        <v>0</v>
      </c>
      <c r="CP109" s="194">
        <v>0</v>
      </c>
      <c r="CQ109" s="194">
        <v>0</v>
      </c>
      <c r="CR109" s="194">
        <v>0</v>
      </c>
      <c r="CS109" s="194">
        <v>0</v>
      </c>
      <c r="CT109" s="194">
        <v>0</v>
      </c>
      <c r="CU109" s="194">
        <v>0</v>
      </c>
      <c r="CV109" s="194">
        <v>0</v>
      </c>
      <c r="CW109" s="194">
        <v>0</v>
      </c>
      <c r="CX109" s="194">
        <v>0</v>
      </c>
      <c r="CY109" s="194">
        <v>0</v>
      </c>
    </row>
    <row r="110" spans="1:103" s="194" customFormat="1" x14ac:dyDescent="0.2">
      <c r="A110" s="193" t="s">
        <v>636</v>
      </c>
      <c r="B110" s="193" t="s">
        <v>15</v>
      </c>
      <c r="C110" s="194">
        <v>53</v>
      </c>
      <c r="D110" s="194">
        <v>0</v>
      </c>
      <c r="E110" s="194">
        <v>11</v>
      </c>
      <c r="F110" s="194">
        <v>32</v>
      </c>
      <c r="G110" s="194">
        <v>55</v>
      </c>
      <c r="H110" s="194">
        <v>79</v>
      </c>
      <c r="I110" s="194">
        <v>105</v>
      </c>
      <c r="J110" s="194">
        <v>134</v>
      </c>
      <c r="K110" s="194">
        <v>158</v>
      </c>
      <c r="L110" s="194">
        <v>182</v>
      </c>
      <c r="M110" s="194">
        <v>207</v>
      </c>
      <c r="N110" s="194">
        <v>232</v>
      </c>
      <c r="O110" s="194">
        <v>257</v>
      </c>
      <c r="P110" s="194">
        <v>283</v>
      </c>
      <c r="Q110" s="194">
        <v>308</v>
      </c>
      <c r="R110" s="194">
        <v>334</v>
      </c>
      <c r="S110" s="194">
        <v>360</v>
      </c>
      <c r="T110" s="194">
        <v>386</v>
      </c>
      <c r="U110" s="194">
        <v>411</v>
      </c>
      <c r="V110" s="194">
        <v>436</v>
      </c>
      <c r="W110" s="194">
        <v>461</v>
      </c>
      <c r="X110" s="194">
        <v>485</v>
      </c>
      <c r="Y110" s="194">
        <v>509</v>
      </c>
      <c r="Z110" s="194">
        <v>531</v>
      </c>
      <c r="AA110" s="194">
        <v>554</v>
      </c>
      <c r="AB110" s="194">
        <v>575</v>
      </c>
      <c r="AC110" s="194">
        <v>596</v>
      </c>
      <c r="AD110" s="194">
        <v>616</v>
      </c>
      <c r="AE110" s="194">
        <v>635</v>
      </c>
      <c r="AF110" s="194">
        <v>654</v>
      </c>
      <c r="AG110" s="194">
        <v>673</v>
      </c>
      <c r="AH110" s="194">
        <v>691</v>
      </c>
      <c r="AI110" s="194">
        <v>708</v>
      </c>
      <c r="AJ110" s="194">
        <v>725</v>
      </c>
      <c r="AK110" s="194">
        <v>742</v>
      </c>
      <c r="AL110" s="194">
        <v>759</v>
      </c>
      <c r="AM110" s="194">
        <v>775</v>
      </c>
      <c r="AN110" s="194">
        <v>790</v>
      </c>
      <c r="AO110" s="194">
        <v>805</v>
      </c>
      <c r="AP110" s="194">
        <v>820</v>
      </c>
      <c r="AQ110" s="194">
        <v>834</v>
      </c>
      <c r="AR110" s="194">
        <v>849</v>
      </c>
      <c r="AS110" s="194">
        <v>865</v>
      </c>
      <c r="AT110" s="194">
        <v>884</v>
      </c>
      <c r="AU110" s="194">
        <v>908</v>
      </c>
      <c r="AV110" s="194">
        <v>943</v>
      </c>
      <c r="AW110" s="194">
        <v>1000</v>
      </c>
      <c r="AX110" s="194">
        <v>0</v>
      </c>
      <c r="AY110" s="194">
        <v>0</v>
      </c>
      <c r="AZ110" s="194">
        <v>0</v>
      </c>
      <c r="BA110" s="194">
        <v>0</v>
      </c>
      <c r="BB110" s="194">
        <v>0</v>
      </c>
      <c r="BC110" s="194">
        <v>0</v>
      </c>
      <c r="BD110" s="194">
        <v>0</v>
      </c>
      <c r="BE110" s="194">
        <v>0</v>
      </c>
      <c r="BF110" s="194">
        <v>0</v>
      </c>
      <c r="BG110" s="194">
        <v>0</v>
      </c>
      <c r="BH110" s="194">
        <v>0</v>
      </c>
      <c r="BI110" s="194">
        <v>0</v>
      </c>
      <c r="BJ110" s="194">
        <v>0</v>
      </c>
      <c r="BK110" s="194">
        <v>0</v>
      </c>
      <c r="BL110" s="194">
        <v>0</v>
      </c>
      <c r="BM110" s="194">
        <v>0</v>
      </c>
      <c r="BN110" s="194">
        <v>0</v>
      </c>
      <c r="BO110" s="194">
        <v>0</v>
      </c>
      <c r="BP110" s="194">
        <v>0</v>
      </c>
      <c r="BQ110" s="194">
        <v>0</v>
      </c>
      <c r="BR110" s="194">
        <v>0</v>
      </c>
      <c r="BS110" s="194">
        <v>0</v>
      </c>
      <c r="BT110" s="194">
        <v>0</v>
      </c>
      <c r="BU110" s="194">
        <v>0</v>
      </c>
      <c r="BV110" s="194">
        <v>0</v>
      </c>
      <c r="BW110" s="194">
        <v>0</v>
      </c>
      <c r="BX110" s="194">
        <v>0</v>
      </c>
      <c r="BY110" s="194">
        <v>0</v>
      </c>
      <c r="BZ110" s="194">
        <v>0</v>
      </c>
      <c r="CA110" s="194">
        <v>0</v>
      </c>
      <c r="CB110" s="194">
        <v>0</v>
      </c>
      <c r="CC110" s="194">
        <v>0</v>
      </c>
      <c r="CD110" s="194">
        <v>0</v>
      </c>
      <c r="CE110" s="194">
        <v>0</v>
      </c>
      <c r="CF110" s="194">
        <v>0</v>
      </c>
      <c r="CG110" s="194">
        <v>0</v>
      </c>
      <c r="CH110" s="194">
        <v>0</v>
      </c>
      <c r="CI110" s="194">
        <v>0</v>
      </c>
      <c r="CJ110" s="194">
        <v>0</v>
      </c>
      <c r="CK110" s="194">
        <v>0</v>
      </c>
      <c r="CL110" s="194">
        <v>0</v>
      </c>
      <c r="CM110" s="194">
        <v>0</v>
      </c>
      <c r="CN110" s="194">
        <v>0</v>
      </c>
      <c r="CO110" s="194">
        <v>0</v>
      </c>
      <c r="CP110" s="194">
        <v>0</v>
      </c>
      <c r="CQ110" s="194">
        <v>0</v>
      </c>
      <c r="CR110" s="194">
        <v>0</v>
      </c>
      <c r="CS110" s="194">
        <v>0</v>
      </c>
      <c r="CT110" s="194">
        <v>0</v>
      </c>
      <c r="CU110" s="194">
        <v>0</v>
      </c>
      <c r="CV110" s="194">
        <v>0</v>
      </c>
      <c r="CW110" s="194">
        <v>0</v>
      </c>
      <c r="CX110" s="194">
        <v>0</v>
      </c>
      <c r="CY110" s="194">
        <v>0</v>
      </c>
    </row>
    <row r="111" spans="1:103" s="194" customFormat="1" x14ac:dyDescent="0.2">
      <c r="A111" s="193" t="s">
        <v>636</v>
      </c>
      <c r="B111" s="193" t="s">
        <v>15</v>
      </c>
      <c r="C111" s="194">
        <v>54</v>
      </c>
      <c r="D111" s="194">
        <v>0</v>
      </c>
      <c r="E111" s="194">
        <v>11</v>
      </c>
      <c r="F111" s="194">
        <v>33</v>
      </c>
      <c r="G111" s="194">
        <v>57</v>
      </c>
      <c r="H111" s="194">
        <v>82</v>
      </c>
      <c r="I111" s="194">
        <v>109</v>
      </c>
      <c r="J111" s="194">
        <v>139</v>
      </c>
      <c r="K111" s="194">
        <v>164</v>
      </c>
      <c r="L111" s="194">
        <v>190</v>
      </c>
      <c r="M111" s="194">
        <v>215</v>
      </c>
      <c r="N111" s="194">
        <v>241</v>
      </c>
      <c r="O111" s="194">
        <v>267</v>
      </c>
      <c r="P111" s="194">
        <v>294</v>
      </c>
      <c r="Q111" s="194">
        <v>320</v>
      </c>
      <c r="R111" s="194">
        <v>346</v>
      </c>
      <c r="S111" s="194">
        <v>373</v>
      </c>
      <c r="T111" s="194">
        <v>399</v>
      </c>
      <c r="U111" s="194">
        <v>424</v>
      </c>
      <c r="V111" s="194">
        <v>449</v>
      </c>
      <c r="W111" s="194">
        <v>474</v>
      </c>
      <c r="X111" s="194">
        <v>498</v>
      </c>
      <c r="Y111" s="194">
        <v>521</v>
      </c>
      <c r="Z111" s="194">
        <v>544</v>
      </c>
      <c r="AA111" s="194">
        <v>566</v>
      </c>
      <c r="AB111" s="194">
        <v>587</v>
      </c>
      <c r="AC111" s="194">
        <v>608</v>
      </c>
      <c r="AD111" s="194">
        <v>628</v>
      </c>
      <c r="AE111" s="194">
        <v>647</v>
      </c>
      <c r="AF111" s="194">
        <v>666</v>
      </c>
      <c r="AG111" s="194">
        <v>684</v>
      </c>
      <c r="AH111" s="194">
        <v>702</v>
      </c>
      <c r="AI111" s="194">
        <v>719</v>
      </c>
      <c r="AJ111" s="194">
        <v>737</v>
      </c>
      <c r="AK111" s="194">
        <v>753</v>
      </c>
      <c r="AL111" s="194">
        <v>770</v>
      </c>
      <c r="AM111" s="194">
        <v>786</v>
      </c>
      <c r="AN111" s="194">
        <v>801</v>
      </c>
      <c r="AO111" s="194">
        <v>816</v>
      </c>
      <c r="AP111" s="194">
        <v>831</v>
      </c>
      <c r="AQ111" s="194">
        <v>846</v>
      </c>
      <c r="AR111" s="194">
        <v>862</v>
      </c>
      <c r="AS111" s="194">
        <v>881</v>
      </c>
      <c r="AT111" s="194">
        <v>906</v>
      </c>
      <c r="AU111" s="194">
        <v>942</v>
      </c>
      <c r="AV111" s="194">
        <v>1000</v>
      </c>
      <c r="AW111" s="194">
        <v>0</v>
      </c>
      <c r="AX111" s="194">
        <v>0</v>
      </c>
      <c r="AY111" s="194">
        <v>0</v>
      </c>
      <c r="AZ111" s="194">
        <v>0</v>
      </c>
      <c r="BA111" s="194">
        <v>0</v>
      </c>
      <c r="BB111" s="194">
        <v>0</v>
      </c>
      <c r="BC111" s="194">
        <v>0</v>
      </c>
      <c r="BD111" s="194">
        <v>0</v>
      </c>
      <c r="BE111" s="194">
        <v>0</v>
      </c>
      <c r="BF111" s="194">
        <v>0</v>
      </c>
      <c r="BG111" s="194">
        <v>0</v>
      </c>
      <c r="BH111" s="194">
        <v>0</v>
      </c>
      <c r="BI111" s="194">
        <v>0</v>
      </c>
      <c r="BJ111" s="194">
        <v>0</v>
      </c>
      <c r="BK111" s="194">
        <v>0</v>
      </c>
      <c r="BL111" s="194">
        <v>0</v>
      </c>
      <c r="BM111" s="194">
        <v>0</v>
      </c>
      <c r="BN111" s="194">
        <v>0</v>
      </c>
      <c r="BO111" s="194">
        <v>0</v>
      </c>
      <c r="BP111" s="194">
        <v>0</v>
      </c>
      <c r="BQ111" s="194">
        <v>0</v>
      </c>
      <c r="BR111" s="194">
        <v>0</v>
      </c>
      <c r="BS111" s="194">
        <v>0</v>
      </c>
      <c r="BT111" s="194">
        <v>0</v>
      </c>
      <c r="BU111" s="194">
        <v>0</v>
      </c>
      <c r="BV111" s="194">
        <v>0</v>
      </c>
      <c r="BW111" s="194">
        <v>0</v>
      </c>
      <c r="BX111" s="194">
        <v>0</v>
      </c>
      <c r="BY111" s="194">
        <v>0</v>
      </c>
      <c r="BZ111" s="194">
        <v>0</v>
      </c>
      <c r="CA111" s="194">
        <v>0</v>
      </c>
      <c r="CB111" s="194">
        <v>0</v>
      </c>
      <c r="CC111" s="194">
        <v>0</v>
      </c>
      <c r="CD111" s="194">
        <v>0</v>
      </c>
      <c r="CE111" s="194">
        <v>0</v>
      </c>
      <c r="CF111" s="194">
        <v>0</v>
      </c>
      <c r="CG111" s="194">
        <v>0</v>
      </c>
      <c r="CH111" s="194">
        <v>0</v>
      </c>
      <c r="CI111" s="194">
        <v>0</v>
      </c>
      <c r="CJ111" s="194">
        <v>0</v>
      </c>
      <c r="CK111" s="194">
        <v>0</v>
      </c>
      <c r="CL111" s="194">
        <v>0</v>
      </c>
      <c r="CM111" s="194">
        <v>0</v>
      </c>
      <c r="CN111" s="194">
        <v>0</v>
      </c>
      <c r="CO111" s="194">
        <v>0</v>
      </c>
      <c r="CP111" s="194">
        <v>0</v>
      </c>
      <c r="CQ111" s="194">
        <v>0</v>
      </c>
      <c r="CR111" s="194">
        <v>0</v>
      </c>
      <c r="CS111" s="194">
        <v>0</v>
      </c>
      <c r="CT111" s="194">
        <v>0</v>
      </c>
      <c r="CU111" s="194">
        <v>0</v>
      </c>
      <c r="CV111" s="194">
        <v>0</v>
      </c>
      <c r="CW111" s="194">
        <v>0</v>
      </c>
      <c r="CX111" s="194">
        <v>0</v>
      </c>
      <c r="CY111" s="194">
        <v>0</v>
      </c>
    </row>
    <row r="112" spans="1:103" s="194" customFormat="1" x14ac:dyDescent="0.2">
      <c r="A112" s="193" t="s">
        <v>636</v>
      </c>
      <c r="B112" s="193" t="s">
        <v>15</v>
      </c>
      <c r="C112" s="194">
        <v>55</v>
      </c>
      <c r="D112" s="194">
        <v>0</v>
      </c>
      <c r="E112" s="194">
        <v>12</v>
      </c>
      <c r="F112" s="194">
        <v>35</v>
      </c>
      <c r="G112" s="194">
        <v>60</v>
      </c>
      <c r="H112" s="194">
        <v>86</v>
      </c>
      <c r="I112" s="194">
        <v>114</v>
      </c>
      <c r="J112" s="194">
        <v>145</v>
      </c>
      <c r="K112" s="194">
        <v>171</v>
      </c>
      <c r="L112" s="194">
        <v>197</v>
      </c>
      <c r="M112" s="194">
        <v>224</v>
      </c>
      <c r="N112" s="194">
        <v>251</v>
      </c>
      <c r="O112" s="194">
        <v>278</v>
      </c>
      <c r="P112" s="194">
        <v>305</v>
      </c>
      <c r="Q112" s="194">
        <v>332</v>
      </c>
      <c r="R112" s="194">
        <v>359</v>
      </c>
      <c r="S112" s="194">
        <v>385</v>
      </c>
      <c r="T112" s="194">
        <v>411</v>
      </c>
      <c r="U112" s="194">
        <v>437</v>
      </c>
      <c r="V112" s="194">
        <v>462</v>
      </c>
      <c r="W112" s="194">
        <v>487</v>
      </c>
      <c r="X112" s="194">
        <v>511</v>
      </c>
      <c r="Y112" s="194">
        <v>534</v>
      </c>
      <c r="Z112" s="194">
        <v>556</v>
      </c>
      <c r="AA112" s="194">
        <v>578</v>
      </c>
      <c r="AB112" s="194">
        <v>599</v>
      </c>
      <c r="AC112" s="194">
        <v>619</v>
      </c>
      <c r="AD112" s="194">
        <v>639</v>
      </c>
      <c r="AE112" s="194">
        <v>658</v>
      </c>
      <c r="AF112" s="194">
        <v>677</v>
      </c>
      <c r="AG112" s="194">
        <v>695</v>
      </c>
      <c r="AH112" s="194">
        <v>713</v>
      </c>
      <c r="AI112" s="194">
        <v>731</v>
      </c>
      <c r="AJ112" s="194">
        <v>748</v>
      </c>
      <c r="AK112" s="194">
        <v>765</v>
      </c>
      <c r="AL112" s="194">
        <v>781</v>
      </c>
      <c r="AM112" s="194">
        <v>796</v>
      </c>
      <c r="AN112" s="194">
        <v>812</v>
      </c>
      <c r="AO112" s="194">
        <v>827</v>
      </c>
      <c r="AP112" s="194">
        <v>842</v>
      </c>
      <c r="AQ112" s="194">
        <v>859</v>
      </c>
      <c r="AR112" s="194">
        <v>879</v>
      </c>
      <c r="AS112" s="194">
        <v>904</v>
      </c>
      <c r="AT112" s="194">
        <v>940</v>
      </c>
      <c r="AU112" s="194">
        <v>1000</v>
      </c>
      <c r="AV112" s="194">
        <v>0</v>
      </c>
      <c r="AW112" s="194">
        <v>0</v>
      </c>
      <c r="AX112" s="194">
        <v>0</v>
      </c>
      <c r="AY112" s="194">
        <v>0</v>
      </c>
      <c r="AZ112" s="194">
        <v>0</v>
      </c>
      <c r="BA112" s="194">
        <v>0</v>
      </c>
      <c r="BB112" s="194">
        <v>0</v>
      </c>
      <c r="BC112" s="194">
        <v>0</v>
      </c>
      <c r="BD112" s="194">
        <v>0</v>
      </c>
      <c r="BE112" s="194">
        <v>0</v>
      </c>
      <c r="BF112" s="194">
        <v>0</v>
      </c>
      <c r="BG112" s="194">
        <v>0</v>
      </c>
      <c r="BH112" s="194">
        <v>0</v>
      </c>
      <c r="BI112" s="194">
        <v>0</v>
      </c>
      <c r="BJ112" s="194">
        <v>0</v>
      </c>
      <c r="BK112" s="194">
        <v>0</v>
      </c>
      <c r="BL112" s="194">
        <v>0</v>
      </c>
      <c r="BM112" s="194">
        <v>0</v>
      </c>
      <c r="BN112" s="194">
        <v>0</v>
      </c>
      <c r="BO112" s="194">
        <v>0</v>
      </c>
      <c r="BP112" s="194">
        <v>0</v>
      </c>
      <c r="BQ112" s="194">
        <v>0</v>
      </c>
      <c r="BR112" s="194">
        <v>0</v>
      </c>
      <c r="BS112" s="194">
        <v>0</v>
      </c>
      <c r="BT112" s="194">
        <v>0</v>
      </c>
      <c r="BU112" s="194">
        <v>0</v>
      </c>
      <c r="BV112" s="194">
        <v>0</v>
      </c>
      <c r="BW112" s="194">
        <v>0</v>
      </c>
      <c r="BX112" s="194">
        <v>0</v>
      </c>
      <c r="BY112" s="194">
        <v>0</v>
      </c>
      <c r="BZ112" s="194">
        <v>0</v>
      </c>
      <c r="CA112" s="194">
        <v>0</v>
      </c>
      <c r="CB112" s="194">
        <v>0</v>
      </c>
      <c r="CC112" s="194">
        <v>0</v>
      </c>
      <c r="CD112" s="194">
        <v>0</v>
      </c>
      <c r="CE112" s="194">
        <v>0</v>
      </c>
      <c r="CF112" s="194">
        <v>0</v>
      </c>
      <c r="CG112" s="194">
        <v>0</v>
      </c>
      <c r="CH112" s="194">
        <v>0</v>
      </c>
      <c r="CI112" s="194">
        <v>0</v>
      </c>
      <c r="CJ112" s="194">
        <v>0</v>
      </c>
      <c r="CK112" s="194">
        <v>0</v>
      </c>
      <c r="CL112" s="194">
        <v>0</v>
      </c>
      <c r="CM112" s="194">
        <v>0</v>
      </c>
      <c r="CN112" s="194">
        <v>0</v>
      </c>
      <c r="CO112" s="194">
        <v>0</v>
      </c>
      <c r="CP112" s="194">
        <v>0</v>
      </c>
      <c r="CQ112" s="194">
        <v>0</v>
      </c>
      <c r="CR112" s="194">
        <v>0</v>
      </c>
      <c r="CS112" s="194">
        <v>0</v>
      </c>
      <c r="CT112" s="194">
        <v>0</v>
      </c>
      <c r="CU112" s="194">
        <v>0</v>
      </c>
      <c r="CV112" s="194">
        <v>0</v>
      </c>
      <c r="CW112" s="194">
        <v>0</v>
      </c>
      <c r="CX112" s="194">
        <v>0</v>
      </c>
      <c r="CY112" s="194">
        <v>0</v>
      </c>
    </row>
    <row r="113" spans="1:103" s="194" customFormat="1" x14ac:dyDescent="0.2">
      <c r="A113" s="193" t="s">
        <v>636</v>
      </c>
      <c r="B113" s="193" t="s">
        <v>15</v>
      </c>
      <c r="C113" s="194">
        <v>56</v>
      </c>
      <c r="D113" s="194">
        <v>0</v>
      </c>
      <c r="E113" s="194">
        <v>12</v>
      </c>
      <c r="F113" s="194">
        <v>37</v>
      </c>
      <c r="G113" s="194">
        <v>63</v>
      </c>
      <c r="H113" s="194">
        <v>89</v>
      </c>
      <c r="I113" s="194">
        <v>119</v>
      </c>
      <c r="J113" s="194">
        <v>152</v>
      </c>
      <c r="K113" s="194">
        <v>178</v>
      </c>
      <c r="L113" s="194">
        <v>206</v>
      </c>
      <c r="M113" s="194">
        <v>233</v>
      </c>
      <c r="N113" s="194">
        <v>261</v>
      </c>
      <c r="O113" s="194">
        <v>288</v>
      </c>
      <c r="P113" s="194">
        <v>316</v>
      </c>
      <c r="Q113" s="194">
        <v>343</v>
      </c>
      <c r="R113" s="194">
        <v>371</v>
      </c>
      <c r="S113" s="194">
        <v>397</v>
      </c>
      <c r="T113" s="194">
        <v>424</v>
      </c>
      <c r="U113" s="194">
        <v>450</v>
      </c>
      <c r="V113" s="194">
        <v>475</v>
      </c>
      <c r="W113" s="194">
        <v>499</v>
      </c>
      <c r="X113" s="194">
        <v>523</v>
      </c>
      <c r="Y113" s="194">
        <v>546</v>
      </c>
      <c r="Z113" s="194">
        <v>568</v>
      </c>
      <c r="AA113" s="194">
        <v>589</v>
      </c>
      <c r="AB113" s="194">
        <v>610</v>
      </c>
      <c r="AC113" s="194">
        <v>631</v>
      </c>
      <c r="AD113" s="194">
        <v>650</v>
      </c>
      <c r="AE113" s="194">
        <v>669</v>
      </c>
      <c r="AF113" s="194">
        <v>688</v>
      </c>
      <c r="AG113" s="194">
        <v>706</v>
      </c>
      <c r="AH113" s="194">
        <v>724</v>
      </c>
      <c r="AI113" s="194">
        <v>742</v>
      </c>
      <c r="AJ113" s="194">
        <v>759</v>
      </c>
      <c r="AK113" s="194">
        <v>776</v>
      </c>
      <c r="AL113" s="194">
        <v>792</v>
      </c>
      <c r="AM113" s="194">
        <v>807</v>
      </c>
      <c r="AN113" s="194">
        <v>823</v>
      </c>
      <c r="AO113" s="194">
        <v>839</v>
      </c>
      <c r="AP113" s="194">
        <v>856</v>
      </c>
      <c r="AQ113" s="194">
        <v>876</v>
      </c>
      <c r="AR113" s="194">
        <v>902</v>
      </c>
      <c r="AS113" s="194">
        <v>939</v>
      </c>
      <c r="AT113" s="194">
        <v>1000</v>
      </c>
      <c r="AU113" s="194">
        <v>0</v>
      </c>
      <c r="AV113" s="194">
        <v>0</v>
      </c>
      <c r="AW113" s="194">
        <v>0</v>
      </c>
      <c r="AX113" s="194">
        <v>0</v>
      </c>
      <c r="AY113" s="194">
        <v>0</v>
      </c>
      <c r="AZ113" s="194">
        <v>0</v>
      </c>
      <c r="BA113" s="194">
        <v>0</v>
      </c>
      <c r="BB113" s="194">
        <v>0</v>
      </c>
      <c r="BC113" s="194">
        <v>0</v>
      </c>
      <c r="BD113" s="194">
        <v>0</v>
      </c>
      <c r="BE113" s="194">
        <v>0</v>
      </c>
      <c r="BF113" s="194">
        <v>0</v>
      </c>
      <c r="BG113" s="194">
        <v>0</v>
      </c>
      <c r="BH113" s="194">
        <v>0</v>
      </c>
      <c r="BI113" s="194">
        <v>0</v>
      </c>
      <c r="BJ113" s="194">
        <v>0</v>
      </c>
      <c r="BK113" s="194">
        <v>0</v>
      </c>
      <c r="BL113" s="194">
        <v>0</v>
      </c>
      <c r="BM113" s="194">
        <v>0</v>
      </c>
      <c r="BN113" s="194">
        <v>0</v>
      </c>
      <c r="BO113" s="194">
        <v>0</v>
      </c>
      <c r="BP113" s="194">
        <v>0</v>
      </c>
      <c r="BQ113" s="194">
        <v>0</v>
      </c>
      <c r="BR113" s="194">
        <v>0</v>
      </c>
      <c r="BS113" s="194">
        <v>0</v>
      </c>
      <c r="BT113" s="194">
        <v>0</v>
      </c>
      <c r="BU113" s="194">
        <v>0</v>
      </c>
      <c r="BV113" s="194">
        <v>0</v>
      </c>
      <c r="BW113" s="194">
        <v>0</v>
      </c>
      <c r="BX113" s="194">
        <v>0</v>
      </c>
      <c r="BY113" s="194">
        <v>0</v>
      </c>
      <c r="BZ113" s="194">
        <v>0</v>
      </c>
      <c r="CA113" s="194">
        <v>0</v>
      </c>
      <c r="CB113" s="194">
        <v>0</v>
      </c>
      <c r="CC113" s="194">
        <v>0</v>
      </c>
      <c r="CD113" s="194">
        <v>0</v>
      </c>
      <c r="CE113" s="194">
        <v>0</v>
      </c>
      <c r="CF113" s="194">
        <v>0</v>
      </c>
      <c r="CG113" s="194">
        <v>0</v>
      </c>
      <c r="CH113" s="194">
        <v>0</v>
      </c>
      <c r="CI113" s="194">
        <v>0</v>
      </c>
      <c r="CJ113" s="194">
        <v>0</v>
      </c>
      <c r="CK113" s="194">
        <v>0</v>
      </c>
      <c r="CL113" s="194">
        <v>0</v>
      </c>
      <c r="CM113" s="194">
        <v>0</v>
      </c>
      <c r="CN113" s="194">
        <v>0</v>
      </c>
      <c r="CO113" s="194">
        <v>0</v>
      </c>
      <c r="CP113" s="194">
        <v>0</v>
      </c>
      <c r="CQ113" s="194">
        <v>0</v>
      </c>
      <c r="CR113" s="194">
        <v>0</v>
      </c>
      <c r="CS113" s="194">
        <v>0</v>
      </c>
      <c r="CT113" s="194">
        <v>0</v>
      </c>
      <c r="CU113" s="194">
        <v>0</v>
      </c>
      <c r="CV113" s="194">
        <v>0</v>
      </c>
      <c r="CW113" s="194">
        <v>0</v>
      </c>
      <c r="CX113" s="194">
        <v>0</v>
      </c>
      <c r="CY113" s="194">
        <v>0</v>
      </c>
    </row>
    <row r="114" spans="1:103" s="194" customFormat="1" x14ac:dyDescent="0.2">
      <c r="A114" s="193" t="s">
        <v>636</v>
      </c>
      <c r="B114" s="193" t="s">
        <v>15</v>
      </c>
      <c r="C114" s="194">
        <v>57</v>
      </c>
      <c r="D114" s="194">
        <v>0</v>
      </c>
      <c r="E114" s="194">
        <v>13</v>
      </c>
      <c r="F114" s="194">
        <v>38</v>
      </c>
      <c r="G114" s="194">
        <v>65</v>
      </c>
      <c r="H114" s="194">
        <v>93</v>
      </c>
      <c r="I114" s="194">
        <v>124</v>
      </c>
      <c r="J114" s="194">
        <v>158</v>
      </c>
      <c r="K114" s="194">
        <v>186</v>
      </c>
      <c r="L114" s="194">
        <v>214</v>
      </c>
      <c r="M114" s="194">
        <v>242</v>
      </c>
      <c r="N114" s="194">
        <v>271</v>
      </c>
      <c r="O114" s="194">
        <v>299</v>
      </c>
      <c r="P114" s="194">
        <v>327</v>
      </c>
      <c r="Q114" s="194">
        <v>355</v>
      </c>
      <c r="R114" s="194">
        <v>383</v>
      </c>
      <c r="S114" s="194">
        <v>410</v>
      </c>
      <c r="T114" s="194">
        <v>436</v>
      </c>
      <c r="U114" s="194">
        <v>462</v>
      </c>
      <c r="V114" s="194">
        <v>487</v>
      </c>
      <c r="W114" s="194">
        <v>511</v>
      </c>
      <c r="X114" s="194">
        <v>534</v>
      </c>
      <c r="Y114" s="194">
        <v>557</v>
      </c>
      <c r="Z114" s="194">
        <v>579</v>
      </c>
      <c r="AA114" s="194">
        <v>601</v>
      </c>
      <c r="AB114" s="194">
        <v>621</v>
      </c>
      <c r="AC114" s="194">
        <v>642</v>
      </c>
      <c r="AD114" s="194">
        <v>661</v>
      </c>
      <c r="AE114" s="194">
        <v>680</v>
      </c>
      <c r="AF114" s="194">
        <v>699</v>
      </c>
      <c r="AG114" s="194">
        <v>717</v>
      </c>
      <c r="AH114" s="194">
        <v>736</v>
      </c>
      <c r="AI114" s="194">
        <v>753</v>
      </c>
      <c r="AJ114" s="194">
        <v>770</v>
      </c>
      <c r="AK114" s="194">
        <v>786</v>
      </c>
      <c r="AL114" s="194">
        <v>803</v>
      </c>
      <c r="AM114" s="194">
        <v>819</v>
      </c>
      <c r="AN114" s="194">
        <v>835</v>
      </c>
      <c r="AO114" s="194">
        <v>852</v>
      </c>
      <c r="AP114" s="194">
        <v>873</v>
      </c>
      <c r="AQ114" s="194">
        <v>899</v>
      </c>
      <c r="AR114" s="194">
        <v>937</v>
      </c>
      <c r="AS114" s="194">
        <v>1000</v>
      </c>
      <c r="AT114" s="194">
        <v>0</v>
      </c>
      <c r="AU114" s="194">
        <v>0</v>
      </c>
      <c r="AV114" s="194">
        <v>0</v>
      </c>
      <c r="AW114" s="194">
        <v>0</v>
      </c>
      <c r="AX114" s="194">
        <v>0</v>
      </c>
      <c r="AY114" s="194">
        <v>0</v>
      </c>
      <c r="AZ114" s="194">
        <v>0</v>
      </c>
      <c r="BA114" s="194">
        <v>0</v>
      </c>
      <c r="BB114" s="194">
        <v>0</v>
      </c>
      <c r="BC114" s="194">
        <v>0</v>
      </c>
      <c r="BD114" s="194">
        <v>0</v>
      </c>
      <c r="BE114" s="194">
        <v>0</v>
      </c>
      <c r="BF114" s="194">
        <v>0</v>
      </c>
      <c r="BG114" s="194">
        <v>0</v>
      </c>
      <c r="BH114" s="194">
        <v>0</v>
      </c>
      <c r="BI114" s="194">
        <v>0</v>
      </c>
      <c r="BJ114" s="194">
        <v>0</v>
      </c>
      <c r="BK114" s="194">
        <v>0</v>
      </c>
      <c r="BL114" s="194">
        <v>0</v>
      </c>
      <c r="BM114" s="194">
        <v>0</v>
      </c>
      <c r="BN114" s="194">
        <v>0</v>
      </c>
      <c r="BO114" s="194">
        <v>0</v>
      </c>
      <c r="BP114" s="194">
        <v>0</v>
      </c>
      <c r="BQ114" s="194">
        <v>0</v>
      </c>
      <c r="BR114" s="194">
        <v>0</v>
      </c>
      <c r="BS114" s="194">
        <v>0</v>
      </c>
      <c r="BT114" s="194">
        <v>0</v>
      </c>
      <c r="BU114" s="194">
        <v>0</v>
      </c>
      <c r="BV114" s="194">
        <v>0</v>
      </c>
      <c r="BW114" s="194">
        <v>0</v>
      </c>
      <c r="BX114" s="194">
        <v>0</v>
      </c>
      <c r="BY114" s="194">
        <v>0</v>
      </c>
      <c r="BZ114" s="194">
        <v>0</v>
      </c>
      <c r="CA114" s="194">
        <v>0</v>
      </c>
      <c r="CB114" s="194">
        <v>0</v>
      </c>
      <c r="CC114" s="194">
        <v>0</v>
      </c>
      <c r="CD114" s="194">
        <v>0</v>
      </c>
      <c r="CE114" s="194">
        <v>0</v>
      </c>
      <c r="CF114" s="194">
        <v>0</v>
      </c>
      <c r="CG114" s="194">
        <v>0</v>
      </c>
      <c r="CH114" s="194">
        <v>0</v>
      </c>
      <c r="CI114" s="194">
        <v>0</v>
      </c>
      <c r="CJ114" s="194">
        <v>0</v>
      </c>
      <c r="CK114" s="194">
        <v>0</v>
      </c>
      <c r="CL114" s="194">
        <v>0</v>
      </c>
      <c r="CM114" s="194">
        <v>0</v>
      </c>
      <c r="CN114" s="194">
        <v>0</v>
      </c>
      <c r="CO114" s="194">
        <v>0</v>
      </c>
      <c r="CP114" s="194">
        <v>0</v>
      </c>
      <c r="CQ114" s="194">
        <v>0</v>
      </c>
      <c r="CR114" s="194">
        <v>0</v>
      </c>
      <c r="CS114" s="194">
        <v>0</v>
      </c>
      <c r="CT114" s="194">
        <v>0</v>
      </c>
      <c r="CU114" s="194">
        <v>0</v>
      </c>
      <c r="CV114" s="194">
        <v>0</v>
      </c>
      <c r="CW114" s="194">
        <v>0</v>
      </c>
      <c r="CX114" s="194">
        <v>0</v>
      </c>
      <c r="CY114" s="194">
        <v>0</v>
      </c>
    </row>
    <row r="115" spans="1:103" s="194" customFormat="1" x14ac:dyDescent="0.2">
      <c r="A115" s="193" t="s">
        <v>636</v>
      </c>
      <c r="B115" s="193" t="s">
        <v>15</v>
      </c>
      <c r="C115" s="194">
        <v>58</v>
      </c>
      <c r="D115" s="194">
        <v>0</v>
      </c>
      <c r="E115" s="194">
        <v>13</v>
      </c>
      <c r="F115" s="194">
        <v>40</v>
      </c>
      <c r="G115" s="194">
        <v>68</v>
      </c>
      <c r="H115" s="194">
        <v>97</v>
      </c>
      <c r="I115" s="194">
        <v>130</v>
      </c>
      <c r="J115" s="194">
        <v>165</v>
      </c>
      <c r="K115" s="194">
        <v>194</v>
      </c>
      <c r="L115" s="194">
        <v>223</v>
      </c>
      <c r="M115" s="194">
        <v>252</v>
      </c>
      <c r="N115" s="194">
        <v>281</v>
      </c>
      <c r="O115" s="194">
        <v>310</v>
      </c>
      <c r="P115" s="194">
        <v>338</v>
      </c>
      <c r="Q115" s="194">
        <v>367</v>
      </c>
      <c r="R115" s="194">
        <v>394</v>
      </c>
      <c r="S115" s="194">
        <v>421</v>
      </c>
      <c r="T115" s="194">
        <v>448</v>
      </c>
      <c r="U115" s="194">
        <v>473</v>
      </c>
      <c r="V115" s="194">
        <v>498</v>
      </c>
      <c r="W115" s="194">
        <v>522</v>
      </c>
      <c r="X115" s="194">
        <v>546</v>
      </c>
      <c r="Y115" s="194">
        <v>568</v>
      </c>
      <c r="Z115" s="194">
        <v>590</v>
      </c>
      <c r="AA115" s="194">
        <v>612</v>
      </c>
      <c r="AB115" s="194">
        <v>632</v>
      </c>
      <c r="AC115" s="194">
        <v>652</v>
      </c>
      <c r="AD115" s="194">
        <v>672</v>
      </c>
      <c r="AE115" s="194">
        <v>691</v>
      </c>
      <c r="AF115" s="194">
        <v>710</v>
      </c>
      <c r="AG115" s="194">
        <v>729</v>
      </c>
      <c r="AH115" s="194">
        <v>747</v>
      </c>
      <c r="AI115" s="194">
        <v>764</v>
      </c>
      <c r="AJ115" s="194">
        <v>781</v>
      </c>
      <c r="AK115" s="194">
        <v>798</v>
      </c>
      <c r="AL115" s="194">
        <v>814</v>
      </c>
      <c r="AM115" s="194">
        <v>831</v>
      </c>
      <c r="AN115" s="194">
        <v>848</v>
      </c>
      <c r="AO115" s="194">
        <v>869</v>
      </c>
      <c r="AP115" s="194">
        <v>896</v>
      </c>
      <c r="AQ115" s="194">
        <v>936</v>
      </c>
      <c r="AR115" s="194">
        <v>1000</v>
      </c>
      <c r="AS115" s="194">
        <v>0</v>
      </c>
      <c r="AT115" s="194">
        <v>0</v>
      </c>
      <c r="AU115" s="194">
        <v>0</v>
      </c>
      <c r="AV115" s="194">
        <v>0</v>
      </c>
      <c r="AW115" s="194">
        <v>0</v>
      </c>
      <c r="AX115" s="194">
        <v>0</v>
      </c>
      <c r="AY115" s="194">
        <v>0</v>
      </c>
      <c r="AZ115" s="194">
        <v>0</v>
      </c>
      <c r="BA115" s="194">
        <v>0</v>
      </c>
      <c r="BB115" s="194">
        <v>0</v>
      </c>
      <c r="BC115" s="194">
        <v>0</v>
      </c>
      <c r="BD115" s="194">
        <v>0</v>
      </c>
      <c r="BE115" s="194">
        <v>0</v>
      </c>
      <c r="BF115" s="194">
        <v>0</v>
      </c>
      <c r="BG115" s="194">
        <v>0</v>
      </c>
      <c r="BH115" s="194">
        <v>0</v>
      </c>
      <c r="BI115" s="194">
        <v>0</v>
      </c>
      <c r="BJ115" s="194">
        <v>0</v>
      </c>
      <c r="BK115" s="194">
        <v>0</v>
      </c>
      <c r="BL115" s="194">
        <v>0</v>
      </c>
      <c r="BM115" s="194">
        <v>0</v>
      </c>
      <c r="BN115" s="194">
        <v>0</v>
      </c>
      <c r="BO115" s="194">
        <v>0</v>
      </c>
      <c r="BP115" s="194">
        <v>0</v>
      </c>
      <c r="BQ115" s="194">
        <v>0</v>
      </c>
      <c r="BR115" s="194">
        <v>0</v>
      </c>
      <c r="BS115" s="194">
        <v>0</v>
      </c>
      <c r="BT115" s="194">
        <v>0</v>
      </c>
      <c r="BU115" s="194">
        <v>0</v>
      </c>
      <c r="BV115" s="194">
        <v>0</v>
      </c>
      <c r="BW115" s="194">
        <v>0</v>
      </c>
      <c r="BX115" s="194">
        <v>0</v>
      </c>
      <c r="BY115" s="194">
        <v>0</v>
      </c>
      <c r="BZ115" s="194">
        <v>0</v>
      </c>
      <c r="CA115" s="194">
        <v>0</v>
      </c>
      <c r="CB115" s="194">
        <v>0</v>
      </c>
      <c r="CC115" s="194">
        <v>0</v>
      </c>
      <c r="CD115" s="194">
        <v>0</v>
      </c>
      <c r="CE115" s="194">
        <v>0</v>
      </c>
      <c r="CF115" s="194">
        <v>0</v>
      </c>
      <c r="CG115" s="194">
        <v>0</v>
      </c>
      <c r="CH115" s="194">
        <v>0</v>
      </c>
      <c r="CI115" s="194">
        <v>0</v>
      </c>
      <c r="CJ115" s="194">
        <v>0</v>
      </c>
      <c r="CK115" s="194">
        <v>0</v>
      </c>
      <c r="CL115" s="194">
        <v>0</v>
      </c>
      <c r="CM115" s="194">
        <v>0</v>
      </c>
      <c r="CN115" s="194">
        <v>0</v>
      </c>
      <c r="CO115" s="194">
        <v>0</v>
      </c>
      <c r="CP115" s="194">
        <v>0</v>
      </c>
      <c r="CQ115" s="194">
        <v>0</v>
      </c>
      <c r="CR115" s="194">
        <v>0</v>
      </c>
      <c r="CS115" s="194">
        <v>0</v>
      </c>
      <c r="CT115" s="194">
        <v>0</v>
      </c>
      <c r="CU115" s="194">
        <v>0</v>
      </c>
      <c r="CV115" s="194">
        <v>0</v>
      </c>
      <c r="CW115" s="194">
        <v>0</v>
      </c>
      <c r="CX115" s="194">
        <v>0</v>
      </c>
      <c r="CY115" s="194">
        <v>0</v>
      </c>
    </row>
    <row r="116" spans="1:103" s="194" customFormat="1" x14ac:dyDescent="0.2">
      <c r="A116" s="193" t="s">
        <v>636</v>
      </c>
      <c r="B116" s="193" t="s">
        <v>15</v>
      </c>
      <c r="C116" s="194">
        <v>59</v>
      </c>
      <c r="D116" s="194">
        <v>0</v>
      </c>
      <c r="E116" s="194">
        <v>14</v>
      </c>
      <c r="F116" s="194">
        <v>42</v>
      </c>
      <c r="G116" s="194">
        <v>72</v>
      </c>
      <c r="H116" s="194">
        <v>102</v>
      </c>
      <c r="I116" s="194">
        <v>135</v>
      </c>
      <c r="J116" s="194">
        <v>172</v>
      </c>
      <c r="K116" s="194">
        <v>202</v>
      </c>
      <c r="L116" s="194">
        <v>232</v>
      </c>
      <c r="M116" s="194">
        <v>261</v>
      </c>
      <c r="N116" s="194">
        <v>291</v>
      </c>
      <c r="O116" s="194">
        <v>321</v>
      </c>
      <c r="P116" s="194">
        <v>349</v>
      </c>
      <c r="Q116" s="194">
        <v>378</v>
      </c>
      <c r="R116" s="194">
        <v>406</v>
      </c>
      <c r="S116" s="194">
        <v>433</v>
      </c>
      <c r="T116" s="194">
        <v>459</v>
      </c>
      <c r="U116" s="194">
        <v>485</v>
      </c>
      <c r="V116" s="194">
        <v>509</v>
      </c>
      <c r="W116" s="194">
        <v>533</v>
      </c>
      <c r="X116" s="194">
        <v>557</v>
      </c>
      <c r="Y116" s="194">
        <v>579</v>
      </c>
      <c r="Z116" s="194">
        <v>601</v>
      </c>
      <c r="AA116" s="194">
        <v>622</v>
      </c>
      <c r="AB116" s="194">
        <v>643</v>
      </c>
      <c r="AC116" s="194">
        <v>663</v>
      </c>
      <c r="AD116" s="194">
        <v>683</v>
      </c>
      <c r="AE116" s="194">
        <v>702</v>
      </c>
      <c r="AF116" s="194">
        <v>721</v>
      </c>
      <c r="AG116" s="194">
        <v>740</v>
      </c>
      <c r="AH116" s="194">
        <v>758</v>
      </c>
      <c r="AI116" s="194">
        <v>775</v>
      </c>
      <c r="AJ116" s="194">
        <v>792</v>
      </c>
      <c r="AK116" s="194">
        <v>809</v>
      </c>
      <c r="AL116" s="194">
        <v>826</v>
      </c>
      <c r="AM116" s="194">
        <v>844</v>
      </c>
      <c r="AN116" s="194">
        <v>866</v>
      </c>
      <c r="AO116" s="194">
        <v>894</v>
      </c>
      <c r="AP116" s="194">
        <v>934</v>
      </c>
      <c r="AQ116" s="194">
        <v>1000</v>
      </c>
      <c r="AR116" s="194">
        <v>0</v>
      </c>
      <c r="AS116" s="194">
        <v>0</v>
      </c>
      <c r="AT116" s="194">
        <v>0</v>
      </c>
      <c r="AU116" s="194">
        <v>0</v>
      </c>
      <c r="AV116" s="194">
        <v>0</v>
      </c>
      <c r="AW116" s="194">
        <v>0</v>
      </c>
      <c r="AX116" s="194">
        <v>0</v>
      </c>
      <c r="AY116" s="194">
        <v>0</v>
      </c>
      <c r="AZ116" s="194">
        <v>0</v>
      </c>
      <c r="BA116" s="194">
        <v>0</v>
      </c>
      <c r="BB116" s="194">
        <v>0</v>
      </c>
      <c r="BC116" s="194">
        <v>0</v>
      </c>
      <c r="BD116" s="194">
        <v>0</v>
      </c>
      <c r="BE116" s="194">
        <v>0</v>
      </c>
      <c r="BF116" s="194">
        <v>0</v>
      </c>
      <c r="BG116" s="194">
        <v>0</v>
      </c>
      <c r="BH116" s="194">
        <v>0</v>
      </c>
      <c r="BI116" s="194">
        <v>0</v>
      </c>
      <c r="BJ116" s="194">
        <v>0</v>
      </c>
      <c r="BK116" s="194">
        <v>0</v>
      </c>
      <c r="BL116" s="194">
        <v>0</v>
      </c>
      <c r="BM116" s="194">
        <v>0</v>
      </c>
      <c r="BN116" s="194">
        <v>0</v>
      </c>
      <c r="BO116" s="194">
        <v>0</v>
      </c>
      <c r="BP116" s="194">
        <v>0</v>
      </c>
      <c r="BQ116" s="194">
        <v>0</v>
      </c>
      <c r="BR116" s="194">
        <v>0</v>
      </c>
      <c r="BS116" s="194">
        <v>0</v>
      </c>
      <c r="BT116" s="194">
        <v>0</v>
      </c>
      <c r="BU116" s="194">
        <v>0</v>
      </c>
      <c r="BV116" s="194">
        <v>0</v>
      </c>
      <c r="BW116" s="194">
        <v>0</v>
      </c>
      <c r="BX116" s="194">
        <v>0</v>
      </c>
      <c r="BY116" s="194">
        <v>0</v>
      </c>
      <c r="BZ116" s="194">
        <v>0</v>
      </c>
      <c r="CA116" s="194">
        <v>0</v>
      </c>
      <c r="CB116" s="194">
        <v>0</v>
      </c>
      <c r="CC116" s="194">
        <v>0</v>
      </c>
      <c r="CD116" s="194">
        <v>0</v>
      </c>
      <c r="CE116" s="194">
        <v>0</v>
      </c>
      <c r="CF116" s="194">
        <v>0</v>
      </c>
      <c r="CG116" s="194">
        <v>0</v>
      </c>
      <c r="CH116" s="194">
        <v>0</v>
      </c>
      <c r="CI116" s="194">
        <v>0</v>
      </c>
      <c r="CJ116" s="194">
        <v>0</v>
      </c>
      <c r="CK116" s="194">
        <v>0</v>
      </c>
      <c r="CL116" s="194">
        <v>0</v>
      </c>
      <c r="CM116" s="194">
        <v>0</v>
      </c>
      <c r="CN116" s="194">
        <v>0</v>
      </c>
      <c r="CO116" s="194">
        <v>0</v>
      </c>
      <c r="CP116" s="194">
        <v>0</v>
      </c>
      <c r="CQ116" s="194">
        <v>0</v>
      </c>
      <c r="CR116" s="194">
        <v>0</v>
      </c>
      <c r="CS116" s="194">
        <v>0</v>
      </c>
      <c r="CT116" s="194">
        <v>0</v>
      </c>
      <c r="CU116" s="194">
        <v>0</v>
      </c>
      <c r="CV116" s="194">
        <v>0</v>
      </c>
      <c r="CW116" s="194">
        <v>0</v>
      </c>
      <c r="CX116" s="194">
        <v>0</v>
      </c>
      <c r="CY116" s="194">
        <v>0</v>
      </c>
    </row>
    <row r="117" spans="1:103" s="194" customFormat="1" x14ac:dyDescent="0.2">
      <c r="A117" s="193" t="s">
        <v>636</v>
      </c>
      <c r="B117" s="193" t="s">
        <v>15</v>
      </c>
      <c r="C117" s="194">
        <v>60</v>
      </c>
      <c r="D117" s="194">
        <v>0</v>
      </c>
      <c r="E117" s="194">
        <v>14</v>
      </c>
      <c r="F117" s="194">
        <v>44</v>
      </c>
      <c r="G117" s="194">
        <v>75</v>
      </c>
      <c r="H117" s="194">
        <v>106</v>
      </c>
      <c r="I117" s="194">
        <v>141</v>
      </c>
      <c r="J117" s="194">
        <v>179</v>
      </c>
      <c r="K117" s="194">
        <v>210</v>
      </c>
      <c r="L117" s="194">
        <v>240</v>
      </c>
      <c r="M117" s="194">
        <v>271</v>
      </c>
      <c r="N117" s="194">
        <v>301</v>
      </c>
      <c r="O117" s="194">
        <v>331</v>
      </c>
      <c r="P117" s="194">
        <v>360</v>
      </c>
      <c r="Q117" s="194">
        <v>389</v>
      </c>
      <c r="R117" s="194">
        <v>417</v>
      </c>
      <c r="S117" s="194">
        <v>444</v>
      </c>
      <c r="T117" s="194">
        <v>470</v>
      </c>
      <c r="U117" s="194">
        <v>496</v>
      </c>
      <c r="V117" s="194">
        <v>520</v>
      </c>
      <c r="W117" s="194">
        <v>544</v>
      </c>
      <c r="X117" s="194">
        <v>567</v>
      </c>
      <c r="Y117" s="194">
        <v>590</v>
      </c>
      <c r="Z117" s="194">
        <v>612</v>
      </c>
      <c r="AA117" s="194">
        <v>633</v>
      </c>
      <c r="AB117" s="194">
        <v>654</v>
      </c>
      <c r="AC117" s="194">
        <v>674</v>
      </c>
      <c r="AD117" s="194">
        <v>694</v>
      </c>
      <c r="AE117" s="194">
        <v>713</v>
      </c>
      <c r="AF117" s="194">
        <v>732</v>
      </c>
      <c r="AG117" s="194">
        <v>751</v>
      </c>
      <c r="AH117" s="194">
        <v>769</v>
      </c>
      <c r="AI117" s="194">
        <v>786</v>
      </c>
      <c r="AJ117" s="194">
        <v>803</v>
      </c>
      <c r="AK117" s="194">
        <v>821</v>
      </c>
      <c r="AL117" s="194">
        <v>840</v>
      </c>
      <c r="AM117" s="194">
        <v>862</v>
      </c>
      <c r="AN117" s="194">
        <v>891</v>
      </c>
      <c r="AO117" s="194">
        <v>932</v>
      </c>
      <c r="AP117" s="194">
        <v>1000</v>
      </c>
      <c r="AQ117" s="194">
        <v>0</v>
      </c>
      <c r="AR117" s="194">
        <v>0</v>
      </c>
      <c r="AS117" s="194">
        <v>0</v>
      </c>
      <c r="AT117" s="194">
        <v>0</v>
      </c>
      <c r="AU117" s="194">
        <v>0</v>
      </c>
      <c r="AV117" s="194">
        <v>0</v>
      </c>
      <c r="AW117" s="194">
        <v>0</v>
      </c>
      <c r="AX117" s="194">
        <v>0</v>
      </c>
      <c r="AY117" s="194">
        <v>0</v>
      </c>
      <c r="AZ117" s="194">
        <v>0</v>
      </c>
      <c r="BA117" s="194">
        <v>0</v>
      </c>
      <c r="BB117" s="194">
        <v>0</v>
      </c>
      <c r="BC117" s="194">
        <v>0</v>
      </c>
      <c r="BD117" s="194">
        <v>0</v>
      </c>
      <c r="BE117" s="194">
        <v>0</v>
      </c>
      <c r="BF117" s="194">
        <v>0</v>
      </c>
      <c r="BG117" s="194">
        <v>0</v>
      </c>
      <c r="BH117" s="194">
        <v>0</v>
      </c>
      <c r="BI117" s="194">
        <v>0</v>
      </c>
      <c r="BJ117" s="194">
        <v>0</v>
      </c>
      <c r="BK117" s="194">
        <v>0</v>
      </c>
      <c r="BL117" s="194">
        <v>0</v>
      </c>
      <c r="BM117" s="194">
        <v>0</v>
      </c>
      <c r="BN117" s="194">
        <v>0</v>
      </c>
      <c r="BO117" s="194">
        <v>0</v>
      </c>
      <c r="BP117" s="194">
        <v>0</v>
      </c>
      <c r="BQ117" s="194">
        <v>0</v>
      </c>
      <c r="BR117" s="194">
        <v>0</v>
      </c>
      <c r="BS117" s="194">
        <v>0</v>
      </c>
      <c r="BT117" s="194">
        <v>0</v>
      </c>
      <c r="BU117" s="194">
        <v>0</v>
      </c>
      <c r="BV117" s="194">
        <v>0</v>
      </c>
      <c r="BW117" s="194">
        <v>0</v>
      </c>
      <c r="BX117" s="194">
        <v>0</v>
      </c>
      <c r="BY117" s="194">
        <v>0</v>
      </c>
      <c r="BZ117" s="194">
        <v>0</v>
      </c>
      <c r="CA117" s="194">
        <v>0</v>
      </c>
      <c r="CB117" s="194">
        <v>0</v>
      </c>
      <c r="CC117" s="194">
        <v>0</v>
      </c>
      <c r="CD117" s="194">
        <v>0</v>
      </c>
      <c r="CE117" s="194">
        <v>0</v>
      </c>
      <c r="CF117" s="194">
        <v>0</v>
      </c>
      <c r="CG117" s="194">
        <v>0</v>
      </c>
      <c r="CH117" s="194">
        <v>0</v>
      </c>
      <c r="CI117" s="194">
        <v>0</v>
      </c>
      <c r="CJ117" s="194">
        <v>0</v>
      </c>
      <c r="CK117" s="194">
        <v>0</v>
      </c>
      <c r="CL117" s="194">
        <v>0</v>
      </c>
      <c r="CM117" s="194">
        <v>0</v>
      </c>
      <c r="CN117" s="194">
        <v>0</v>
      </c>
      <c r="CO117" s="194">
        <v>0</v>
      </c>
      <c r="CP117" s="194">
        <v>0</v>
      </c>
      <c r="CQ117" s="194">
        <v>0</v>
      </c>
      <c r="CR117" s="194">
        <v>0</v>
      </c>
      <c r="CS117" s="194">
        <v>0</v>
      </c>
      <c r="CT117" s="194">
        <v>0</v>
      </c>
      <c r="CU117" s="194">
        <v>0</v>
      </c>
      <c r="CV117" s="194">
        <v>0</v>
      </c>
      <c r="CW117" s="194">
        <v>0</v>
      </c>
      <c r="CX117" s="194">
        <v>0</v>
      </c>
      <c r="CY117" s="194">
        <v>0</v>
      </c>
    </row>
    <row r="118" spans="1:103" s="194" customFormat="1" x14ac:dyDescent="0.2">
      <c r="A118" s="193" t="s">
        <v>636</v>
      </c>
      <c r="B118" s="193" t="s">
        <v>15</v>
      </c>
      <c r="C118" s="194">
        <v>61</v>
      </c>
      <c r="D118" s="194">
        <v>0</v>
      </c>
      <c r="E118" s="194">
        <v>15</v>
      </c>
      <c r="F118" s="194">
        <v>46</v>
      </c>
      <c r="G118" s="194">
        <v>78</v>
      </c>
      <c r="H118" s="194">
        <v>111</v>
      </c>
      <c r="I118" s="194">
        <v>147</v>
      </c>
      <c r="J118" s="194">
        <v>186</v>
      </c>
      <c r="K118" s="194">
        <v>218</v>
      </c>
      <c r="L118" s="194">
        <v>249</v>
      </c>
      <c r="M118" s="194">
        <v>280</v>
      </c>
      <c r="N118" s="194">
        <v>311</v>
      </c>
      <c r="O118" s="194">
        <v>341</v>
      </c>
      <c r="P118" s="194">
        <v>371</v>
      </c>
      <c r="Q118" s="194">
        <v>399</v>
      </c>
      <c r="R118" s="194">
        <v>427</v>
      </c>
      <c r="S118" s="194">
        <v>454</v>
      </c>
      <c r="T118" s="194">
        <v>481</v>
      </c>
      <c r="U118" s="194">
        <v>506</v>
      </c>
      <c r="V118" s="194">
        <v>531</v>
      </c>
      <c r="W118" s="194">
        <v>554</v>
      </c>
      <c r="X118" s="194">
        <v>578</v>
      </c>
      <c r="Y118" s="194">
        <v>600</v>
      </c>
      <c r="Z118" s="194">
        <v>622</v>
      </c>
      <c r="AA118" s="194">
        <v>643</v>
      </c>
      <c r="AB118" s="194">
        <v>664</v>
      </c>
      <c r="AC118" s="194">
        <v>685</v>
      </c>
      <c r="AD118" s="194">
        <v>705</v>
      </c>
      <c r="AE118" s="194">
        <v>724</v>
      </c>
      <c r="AF118" s="194">
        <v>743</v>
      </c>
      <c r="AG118" s="194">
        <v>762</v>
      </c>
      <c r="AH118" s="194">
        <v>780</v>
      </c>
      <c r="AI118" s="194">
        <v>798</v>
      </c>
      <c r="AJ118" s="194">
        <v>816</v>
      </c>
      <c r="AK118" s="194">
        <v>835</v>
      </c>
      <c r="AL118" s="194">
        <v>858</v>
      </c>
      <c r="AM118" s="194">
        <v>887</v>
      </c>
      <c r="AN118" s="194">
        <v>930</v>
      </c>
      <c r="AO118" s="194">
        <v>1000</v>
      </c>
      <c r="AP118" s="194">
        <v>0</v>
      </c>
      <c r="AQ118" s="194">
        <v>0</v>
      </c>
      <c r="AR118" s="194">
        <v>0</v>
      </c>
      <c r="AS118" s="194">
        <v>0</v>
      </c>
      <c r="AT118" s="194">
        <v>0</v>
      </c>
      <c r="AU118" s="194">
        <v>0</v>
      </c>
      <c r="AV118" s="194">
        <v>0</v>
      </c>
      <c r="AW118" s="194">
        <v>0</v>
      </c>
      <c r="AX118" s="194">
        <v>0</v>
      </c>
      <c r="AY118" s="194">
        <v>0</v>
      </c>
      <c r="AZ118" s="194">
        <v>0</v>
      </c>
      <c r="BA118" s="194">
        <v>0</v>
      </c>
      <c r="BB118" s="194">
        <v>0</v>
      </c>
      <c r="BC118" s="194">
        <v>0</v>
      </c>
      <c r="BD118" s="194">
        <v>0</v>
      </c>
      <c r="BE118" s="194">
        <v>0</v>
      </c>
      <c r="BF118" s="194">
        <v>0</v>
      </c>
      <c r="BG118" s="194">
        <v>0</v>
      </c>
      <c r="BH118" s="194">
        <v>0</v>
      </c>
      <c r="BI118" s="194">
        <v>0</v>
      </c>
      <c r="BJ118" s="194">
        <v>0</v>
      </c>
      <c r="BK118" s="194">
        <v>0</v>
      </c>
      <c r="BL118" s="194">
        <v>0</v>
      </c>
      <c r="BM118" s="194">
        <v>0</v>
      </c>
      <c r="BN118" s="194">
        <v>0</v>
      </c>
      <c r="BO118" s="194">
        <v>0</v>
      </c>
      <c r="BP118" s="194">
        <v>0</v>
      </c>
      <c r="BQ118" s="194">
        <v>0</v>
      </c>
      <c r="BR118" s="194">
        <v>0</v>
      </c>
      <c r="BS118" s="194">
        <v>0</v>
      </c>
      <c r="BT118" s="194">
        <v>0</v>
      </c>
      <c r="BU118" s="194">
        <v>0</v>
      </c>
      <c r="BV118" s="194">
        <v>0</v>
      </c>
      <c r="BW118" s="194">
        <v>0</v>
      </c>
      <c r="BX118" s="194">
        <v>0</v>
      </c>
      <c r="BY118" s="194">
        <v>0</v>
      </c>
      <c r="BZ118" s="194">
        <v>0</v>
      </c>
      <c r="CA118" s="194">
        <v>0</v>
      </c>
      <c r="CB118" s="194">
        <v>0</v>
      </c>
      <c r="CC118" s="194">
        <v>0</v>
      </c>
      <c r="CD118" s="194">
        <v>0</v>
      </c>
      <c r="CE118" s="194">
        <v>0</v>
      </c>
      <c r="CF118" s="194">
        <v>0</v>
      </c>
      <c r="CG118" s="194">
        <v>0</v>
      </c>
      <c r="CH118" s="194">
        <v>0</v>
      </c>
      <c r="CI118" s="194">
        <v>0</v>
      </c>
      <c r="CJ118" s="194">
        <v>0</v>
      </c>
      <c r="CK118" s="194">
        <v>0</v>
      </c>
      <c r="CL118" s="194">
        <v>0</v>
      </c>
      <c r="CM118" s="194">
        <v>0</v>
      </c>
      <c r="CN118" s="194">
        <v>0</v>
      </c>
      <c r="CO118" s="194">
        <v>0</v>
      </c>
      <c r="CP118" s="194">
        <v>0</v>
      </c>
      <c r="CQ118" s="194">
        <v>0</v>
      </c>
      <c r="CR118" s="194">
        <v>0</v>
      </c>
      <c r="CS118" s="194">
        <v>0</v>
      </c>
      <c r="CT118" s="194">
        <v>0</v>
      </c>
      <c r="CU118" s="194">
        <v>0</v>
      </c>
      <c r="CV118" s="194">
        <v>0</v>
      </c>
      <c r="CW118" s="194">
        <v>0</v>
      </c>
      <c r="CX118" s="194">
        <v>0</v>
      </c>
      <c r="CY118" s="194">
        <v>0</v>
      </c>
    </row>
    <row r="119" spans="1:103" s="194" customFormat="1" x14ac:dyDescent="0.2">
      <c r="A119" s="193" t="s">
        <v>636</v>
      </c>
      <c r="B119" s="193" t="s">
        <v>15</v>
      </c>
      <c r="C119" s="194">
        <v>62</v>
      </c>
      <c r="D119" s="194">
        <v>0</v>
      </c>
      <c r="E119" s="194">
        <v>16</v>
      </c>
      <c r="F119" s="194">
        <v>48</v>
      </c>
      <c r="G119" s="194">
        <v>81</v>
      </c>
      <c r="H119" s="194">
        <v>116</v>
      </c>
      <c r="I119" s="194">
        <v>153</v>
      </c>
      <c r="J119" s="194">
        <v>194</v>
      </c>
      <c r="K119" s="194">
        <v>226</v>
      </c>
      <c r="L119" s="194">
        <v>258</v>
      </c>
      <c r="M119" s="194">
        <v>290</v>
      </c>
      <c r="N119" s="194">
        <v>321</v>
      </c>
      <c r="O119" s="194">
        <v>351</v>
      </c>
      <c r="P119" s="194">
        <v>381</v>
      </c>
      <c r="Q119" s="194">
        <v>409</v>
      </c>
      <c r="R119" s="194">
        <v>437</v>
      </c>
      <c r="S119" s="194">
        <v>464</v>
      </c>
      <c r="T119" s="194">
        <v>491</v>
      </c>
      <c r="U119" s="194">
        <v>516</v>
      </c>
      <c r="V119" s="194">
        <v>541</v>
      </c>
      <c r="W119" s="194">
        <v>564</v>
      </c>
      <c r="X119" s="194">
        <v>588</v>
      </c>
      <c r="Y119" s="194">
        <v>610</v>
      </c>
      <c r="Z119" s="194">
        <v>632</v>
      </c>
      <c r="AA119" s="194">
        <v>654</v>
      </c>
      <c r="AB119" s="194">
        <v>675</v>
      </c>
      <c r="AC119" s="194">
        <v>696</v>
      </c>
      <c r="AD119" s="194">
        <v>716</v>
      </c>
      <c r="AE119" s="194">
        <v>735</v>
      </c>
      <c r="AF119" s="194">
        <v>754</v>
      </c>
      <c r="AG119" s="194">
        <v>773</v>
      </c>
      <c r="AH119" s="194">
        <v>791</v>
      </c>
      <c r="AI119" s="194">
        <v>810</v>
      </c>
      <c r="AJ119" s="194">
        <v>830</v>
      </c>
      <c r="AK119" s="194">
        <v>854</v>
      </c>
      <c r="AL119" s="194">
        <v>884</v>
      </c>
      <c r="AM119" s="194">
        <v>928</v>
      </c>
      <c r="AN119" s="194">
        <v>1000</v>
      </c>
      <c r="AO119" s="194">
        <v>0</v>
      </c>
      <c r="AP119" s="194">
        <v>0</v>
      </c>
      <c r="AQ119" s="194">
        <v>0</v>
      </c>
      <c r="AR119" s="194">
        <v>0</v>
      </c>
      <c r="AS119" s="194">
        <v>0</v>
      </c>
      <c r="AT119" s="194">
        <v>0</v>
      </c>
      <c r="AU119" s="194">
        <v>0</v>
      </c>
      <c r="AV119" s="194">
        <v>0</v>
      </c>
      <c r="AW119" s="194">
        <v>0</v>
      </c>
      <c r="AX119" s="194">
        <v>0</v>
      </c>
      <c r="AY119" s="194">
        <v>0</v>
      </c>
      <c r="AZ119" s="194">
        <v>0</v>
      </c>
      <c r="BA119" s="194">
        <v>0</v>
      </c>
      <c r="BB119" s="194">
        <v>0</v>
      </c>
      <c r="BC119" s="194">
        <v>0</v>
      </c>
      <c r="BD119" s="194">
        <v>0</v>
      </c>
      <c r="BE119" s="194">
        <v>0</v>
      </c>
      <c r="BF119" s="194">
        <v>0</v>
      </c>
      <c r="BG119" s="194">
        <v>0</v>
      </c>
      <c r="BH119" s="194">
        <v>0</v>
      </c>
      <c r="BI119" s="194">
        <v>0</v>
      </c>
      <c r="BJ119" s="194">
        <v>0</v>
      </c>
      <c r="BK119" s="194">
        <v>0</v>
      </c>
      <c r="BL119" s="194">
        <v>0</v>
      </c>
      <c r="BM119" s="194">
        <v>0</v>
      </c>
      <c r="BN119" s="194">
        <v>0</v>
      </c>
      <c r="BO119" s="194">
        <v>0</v>
      </c>
      <c r="BP119" s="194">
        <v>0</v>
      </c>
      <c r="BQ119" s="194">
        <v>0</v>
      </c>
      <c r="BR119" s="194">
        <v>0</v>
      </c>
      <c r="BS119" s="194">
        <v>0</v>
      </c>
      <c r="BT119" s="194">
        <v>0</v>
      </c>
      <c r="BU119" s="194">
        <v>0</v>
      </c>
      <c r="BV119" s="194">
        <v>0</v>
      </c>
      <c r="BW119" s="194">
        <v>0</v>
      </c>
      <c r="BX119" s="194">
        <v>0</v>
      </c>
      <c r="BY119" s="194">
        <v>0</v>
      </c>
      <c r="BZ119" s="194">
        <v>0</v>
      </c>
      <c r="CA119" s="194">
        <v>0</v>
      </c>
      <c r="CB119" s="194">
        <v>0</v>
      </c>
      <c r="CC119" s="194">
        <v>0</v>
      </c>
      <c r="CD119" s="194">
        <v>0</v>
      </c>
      <c r="CE119" s="194">
        <v>0</v>
      </c>
      <c r="CF119" s="194">
        <v>0</v>
      </c>
      <c r="CG119" s="194">
        <v>0</v>
      </c>
      <c r="CH119" s="194">
        <v>0</v>
      </c>
      <c r="CI119" s="194">
        <v>0</v>
      </c>
      <c r="CJ119" s="194">
        <v>0</v>
      </c>
      <c r="CK119" s="194">
        <v>0</v>
      </c>
      <c r="CL119" s="194">
        <v>0</v>
      </c>
      <c r="CM119" s="194">
        <v>0</v>
      </c>
      <c r="CN119" s="194">
        <v>0</v>
      </c>
      <c r="CO119" s="194">
        <v>0</v>
      </c>
      <c r="CP119" s="194">
        <v>0</v>
      </c>
      <c r="CQ119" s="194">
        <v>0</v>
      </c>
      <c r="CR119" s="194">
        <v>0</v>
      </c>
      <c r="CS119" s="194">
        <v>0</v>
      </c>
      <c r="CT119" s="194">
        <v>0</v>
      </c>
      <c r="CU119" s="194">
        <v>0</v>
      </c>
      <c r="CV119" s="194">
        <v>0</v>
      </c>
      <c r="CW119" s="194">
        <v>0</v>
      </c>
      <c r="CX119" s="194">
        <v>0</v>
      </c>
      <c r="CY119" s="194">
        <v>0</v>
      </c>
    </row>
    <row r="120" spans="1:103" s="194" customFormat="1" x14ac:dyDescent="0.2">
      <c r="A120" s="193" t="s">
        <v>636</v>
      </c>
      <c r="B120" s="193" t="s">
        <v>15</v>
      </c>
      <c r="C120" s="194">
        <v>63</v>
      </c>
      <c r="D120" s="194">
        <v>0</v>
      </c>
      <c r="E120" s="194">
        <v>17</v>
      </c>
      <c r="F120" s="194">
        <v>50</v>
      </c>
      <c r="G120" s="194">
        <v>85</v>
      </c>
      <c r="H120" s="194">
        <v>120</v>
      </c>
      <c r="I120" s="194">
        <v>159</v>
      </c>
      <c r="J120" s="194">
        <v>201</v>
      </c>
      <c r="K120" s="194">
        <v>234</v>
      </c>
      <c r="L120" s="194">
        <v>267</v>
      </c>
      <c r="M120" s="194">
        <v>299</v>
      </c>
      <c r="N120" s="194">
        <v>330</v>
      </c>
      <c r="O120" s="194">
        <v>360</v>
      </c>
      <c r="P120" s="194">
        <v>390</v>
      </c>
      <c r="Q120" s="194">
        <v>419</v>
      </c>
      <c r="R120" s="194">
        <v>447</v>
      </c>
      <c r="S120" s="194">
        <v>474</v>
      </c>
      <c r="T120" s="194">
        <v>500</v>
      </c>
      <c r="U120" s="194">
        <v>526</v>
      </c>
      <c r="V120" s="194">
        <v>550</v>
      </c>
      <c r="W120" s="194">
        <v>574</v>
      </c>
      <c r="X120" s="194">
        <v>598</v>
      </c>
      <c r="Y120" s="194">
        <v>620</v>
      </c>
      <c r="Z120" s="194">
        <v>642</v>
      </c>
      <c r="AA120" s="194">
        <v>664</v>
      </c>
      <c r="AB120" s="194">
        <v>686</v>
      </c>
      <c r="AC120" s="194">
        <v>707</v>
      </c>
      <c r="AD120" s="194">
        <v>727</v>
      </c>
      <c r="AE120" s="194">
        <v>746</v>
      </c>
      <c r="AF120" s="194">
        <v>766</v>
      </c>
      <c r="AG120" s="194">
        <v>784</v>
      </c>
      <c r="AH120" s="194">
        <v>804</v>
      </c>
      <c r="AI120" s="194">
        <v>825</v>
      </c>
      <c r="AJ120" s="194">
        <v>849</v>
      </c>
      <c r="AK120" s="194">
        <v>880</v>
      </c>
      <c r="AL120" s="194">
        <v>926</v>
      </c>
      <c r="AM120" s="194">
        <v>1000</v>
      </c>
      <c r="AN120" s="194">
        <v>0</v>
      </c>
      <c r="AO120" s="194">
        <v>0</v>
      </c>
      <c r="AP120" s="194">
        <v>0</v>
      </c>
      <c r="AQ120" s="194">
        <v>0</v>
      </c>
      <c r="AR120" s="194">
        <v>0</v>
      </c>
      <c r="AS120" s="194">
        <v>0</v>
      </c>
      <c r="AT120" s="194">
        <v>0</v>
      </c>
      <c r="AU120" s="194">
        <v>0</v>
      </c>
      <c r="AV120" s="194">
        <v>0</v>
      </c>
      <c r="AW120" s="194">
        <v>0</v>
      </c>
      <c r="AX120" s="194">
        <v>0</v>
      </c>
      <c r="AY120" s="194">
        <v>0</v>
      </c>
      <c r="AZ120" s="194">
        <v>0</v>
      </c>
      <c r="BA120" s="194">
        <v>0</v>
      </c>
      <c r="BB120" s="194">
        <v>0</v>
      </c>
      <c r="BC120" s="194">
        <v>0</v>
      </c>
      <c r="BD120" s="194">
        <v>0</v>
      </c>
      <c r="BE120" s="194">
        <v>0</v>
      </c>
      <c r="BF120" s="194">
        <v>0</v>
      </c>
      <c r="BG120" s="194">
        <v>0</v>
      </c>
      <c r="BH120" s="194">
        <v>0</v>
      </c>
      <c r="BI120" s="194">
        <v>0</v>
      </c>
      <c r="BJ120" s="194">
        <v>0</v>
      </c>
      <c r="BK120" s="194">
        <v>0</v>
      </c>
      <c r="BL120" s="194">
        <v>0</v>
      </c>
      <c r="BM120" s="194">
        <v>0</v>
      </c>
      <c r="BN120" s="194">
        <v>0</v>
      </c>
      <c r="BO120" s="194">
        <v>0</v>
      </c>
      <c r="BP120" s="194">
        <v>0</v>
      </c>
      <c r="BQ120" s="194">
        <v>0</v>
      </c>
      <c r="BR120" s="194">
        <v>0</v>
      </c>
      <c r="BS120" s="194">
        <v>0</v>
      </c>
      <c r="BT120" s="194">
        <v>0</v>
      </c>
      <c r="BU120" s="194">
        <v>0</v>
      </c>
      <c r="BV120" s="194">
        <v>0</v>
      </c>
      <c r="BW120" s="194">
        <v>0</v>
      </c>
      <c r="BX120" s="194">
        <v>0</v>
      </c>
      <c r="BY120" s="194">
        <v>0</v>
      </c>
      <c r="BZ120" s="194">
        <v>0</v>
      </c>
      <c r="CA120" s="194">
        <v>0</v>
      </c>
      <c r="CB120" s="194">
        <v>0</v>
      </c>
      <c r="CC120" s="194">
        <v>0</v>
      </c>
      <c r="CD120" s="194">
        <v>0</v>
      </c>
      <c r="CE120" s="194">
        <v>0</v>
      </c>
      <c r="CF120" s="194">
        <v>0</v>
      </c>
      <c r="CG120" s="194">
        <v>0</v>
      </c>
      <c r="CH120" s="194">
        <v>0</v>
      </c>
      <c r="CI120" s="194">
        <v>0</v>
      </c>
      <c r="CJ120" s="194">
        <v>0</v>
      </c>
      <c r="CK120" s="194">
        <v>0</v>
      </c>
      <c r="CL120" s="194">
        <v>0</v>
      </c>
      <c r="CM120" s="194">
        <v>0</v>
      </c>
      <c r="CN120" s="194">
        <v>0</v>
      </c>
      <c r="CO120" s="194">
        <v>0</v>
      </c>
      <c r="CP120" s="194">
        <v>0</v>
      </c>
      <c r="CQ120" s="194">
        <v>0</v>
      </c>
      <c r="CR120" s="194">
        <v>0</v>
      </c>
      <c r="CS120" s="194">
        <v>0</v>
      </c>
      <c r="CT120" s="194">
        <v>0</v>
      </c>
      <c r="CU120" s="194">
        <v>0</v>
      </c>
      <c r="CV120" s="194">
        <v>0</v>
      </c>
      <c r="CW120" s="194">
        <v>0</v>
      </c>
      <c r="CX120" s="194">
        <v>0</v>
      </c>
      <c r="CY120" s="194">
        <v>0</v>
      </c>
    </row>
    <row r="121" spans="1:103" s="194" customFormat="1" x14ac:dyDescent="0.2">
      <c r="A121" s="193" t="s">
        <v>636</v>
      </c>
      <c r="B121" s="193" t="s">
        <v>15</v>
      </c>
      <c r="C121" s="194">
        <v>64</v>
      </c>
      <c r="D121" s="194">
        <v>0</v>
      </c>
      <c r="E121" s="194">
        <v>17</v>
      </c>
      <c r="F121" s="194">
        <v>52</v>
      </c>
      <c r="G121" s="194">
        <v>88</v>
      </c>
      <c r="H121" s="194">
        <v>125</v>
      </c>
      <c r="I121" s="194">
        <v>165</v>
      </c>
      <c r="J121" s="194">
        <v>208</v>
      </c>
      <c r="K121" s="194">
        <v>241</v>
      </c>
      <c r="L121" s="194">
        <v>275</v>
      </c>
      <c r="M121" s="194">
        <v>307</v>
      </c>
      <c r="N121" s="194">
        <v>339</v>
      </c>
      <c r="O121" s="194">
        <v>369</v>
      </c>
      <c r="P121" s="194">
        <v>399</v>
      </c>
      <c r="Q121" s="194">
        <v>428</v>
      </c>
      <c r="R121" s="194">
        <v>456</v>
      </c>
      <c r="S121" s="194">
        <v>483</v>
      </c>
      <c r="T121" s="194">
        <v>509</v>
      </c>
      <c r="U121" s="194">
        <v>535</v>
      </c>
      <c r="V121" s="194">
        <v>560</v>
      </c>
      <c r="W121" s="194">
        <v>584</v>
      </c>
      <c r="X121" s="194">
        <v>607</v>
      </c>
      <c r="Y121" s="194">
        <v>630</v>
      </c>
      <c r="Z121" s="194">
        <v>653</v>
      </c>
      <c r="AA121" s="194">
        <v>675</v>
      </c>
      <c r="AB121" s="194">
        <v>697</v>
      </c>
      <c r="AC121" s="194">
        <v>717</v>
      </c>
      <c r="AD121" s="194">
        <v>738</v>
      </c>
      <c r="AE121" s="194">
        <v>758</v>
      </c>
      <c r="AF121" s="194">
        <v>777</v>
      </c>
      <c r="AG121" s="194">
        <v>797</v>
      </c>
      <c r="AH121" s="194">
        <v>819</v>
      </c>
      <c r="AI121" s="194">
        <v>844</v>
      </c>
      <c r="AJ121" s="194">
        <v>876</v>
      </c>
      <c r="AK121" s="194">
        <v>923</v>
      </c>
      <c r="AL121" s="194">
        <v>1000</v>
      </c>
      <c r="AM121" s="194">
        <v>0</v>
      </c>
      <c r="AN121" s="194">
        <v>0</v>
      </c>
      <c r="AO121" s="194">
        <v>0</v>
      </c>
      <c r="AP121" s="194">
        <v>0</v>
      </c>
      <c r="AQ121" s="194">
        <v>0</v>
      </c>
      <c r="AR121" s="194">
        <v>0</v>
      </c>
      <c r="AS121" s="194">
        <v>0</v>
      </c>
      <c r="AT121" s="194">
        <v>0</v>
      </c>
      <c r="AU121" s="194">
        <v>0</v>
      </c>
      <c r="AV121" s="194">
        <v>0</v>
      </c>
      <c r="AW121" s="194">
        <v>0</v>
      </c>
      <c r="AX121" s="194">
        <v>0</v>
      </c>
      <c r="AY121" s="194">
        <v>0</v>
      </c>
      <c r="AZ121" s="194">
        <v>0</v>
      </c>
      <c r="BA121" s="194">
        <v>0</v>
      </c>
      <c r="BB121" s="194">
        <v>0</v>
      </c>
      <c r="BC121" s="194">
        <v>0</v>
      </c>
      <c r="BD121" s="194">
        <v>0</v>
      </c>
      <c r="BE121" s="194">
        <v>0</v>
      </c>
      <c r="BF121" s="194">
        <v>0</v>
      </c>
      <c r="BG121" s="194">
        <v>0</v>
      </c>
      <c r="BH121" s="194">
        <v>0</v>
      </c>
      <c r="BI121" s="194">
        <v>0</v>
      </c>
      <c r="BJ121" s="194">
        <v>0</v>
      </c>
      <c r="BK121" s="194">
        <v>0</v>
      </c>
      <c r="BL121" s="194">
        <v>0</v>
      </c>
      <c r="BM121" s="194">
        <v>0</v>
      </c>
      <c r="BN121" s="194">
        <v>0</v>
      </c>
      <c r="BO121" s="194">
        <v>0</v>
      </c>
      <c r="BP121" s="194">
        <v>0</v>
      </c>
      <c r="BQ121" s="194">
        <v>0</v>
      </c>
      <c r="BR121" s="194">
        <v>0</v>
      </c>
      <c r="BS121" s="194">
        <v>0</v>
      </c>
      <c r="BT121" s="194">
        <v>0</v>
      </c>
      <c r="BU121" s="194">
        <v>0</v>
      </c>
      <c r="BV121" s="194">
        <v>0</v>
      </c>
      <c r="BW121" s="194">
        <v>0</v>
      </c>
      <c r="BX121" s="194">
        <v>0</v>
      </c>
      <c r="BY121" s="194">
        <v>0</v>
      </c>
      <c r="BZ121" s="194">
        <v>0</v>
      </c>
      <c r="CA121" s="194">
        <v>0</v>
      </c>
      <c r="CB121" s="194">
        <v>0</v>
      </c>
      <c r="CC121" s="194">
        <v>0</v>
      </c>
      <c r="CD121" s="194">
        <v>0</v>
      </c>
      <c r="CE121" s="194">
        <v>0</v>
      </c>
      <c r="CF121" s="194">
        <v>0</v>
      </c>
      <c r="CG121" s="194">
        <v>0</v>
      </c>
      <c r="CH121" s="194">
        <v>0</v>
      </c>
      <c r="CI121" s="194">
        <v>0</v>
      </c>
      <c r="CJ121" s="194">
        <v>0</v>
      </c>
      <c r="CK121" s="194">
        <v>0</v>
      </c>
      <c r="CL121" s="194">
        <v>0</v>
      </c>
      <c r="CM121" s="194">
        <v>0</v>
      </c>
      <c r="CN121" s="194">
        <v>0</v>
      </c>
      <c r="CO121" s="194">
        <v>0</v>
      </c>
      <c r="CP121" s="194">
        <v>0</v>
      </c>
      <c r="CQ121" s="194">
        <v>0</v>
      </c>
      <c r="CR121" s="194">
        <v>0</v>
      </c>
      <c r="CS121" s="194">
        <v>0</v>
      </c>
      <c r="CT121" s="194">
        <v>0</v>
      </c>
      <c r="CU121" s="194">
        <v>0</v>
      </c>
      <c r="CV121" s="194">
        <v>0</v>
      </c>
      <c r="CW121" s="194">
        <v>0</v>
      </c>
      <c r="CX121" s="194">
        <v>0</v>
      </c>
      <c r="CY121" s="194">
        <v>0</v>
      </c>
    </row>
    <row r="122" spans="1:103" s="194" customFormat="1" x14ac:dyDescent="0.2">
      <c r="A122" s="193" t="s">
        <v>636</v>
      </c>
      <c r="B122" s="193" t="s">
        <v>15</v>
      </c>
      <c r="C122" s="194">
        <v>65</v>
      </c>
      <c r="D122" s="194">
        <v>0</v>
      </c>
      <c r="E122" s="194">
        <v>18</v>
      </c>
      <c r="F122" s="194">
        <v>54</v>
      </c>
      <c r="G122" s="194">
        <v>92</v>
      </c>
      <c r="H122" s="194">
        <v>130</v>
      </c>
      <c r="I122" s="194">
        <v>170</v>
      </c>
      <c r="J122" s="194">
        <v>214</v>
      </c>
      <c r="K122" s="194">
        <v>249</v>
      </c>
      <c r="L122" s="194">
        <v>282</v>
      </c>
      <c r="M122" s="194">
        <v>315</v>
      </c>
      <c r="N122" s="194">
        <v>347</v>
      </c>
      <c r="O122" s="194">
        <v>378</v>
      </c>
      <c r="P122" s="194">
        <v>408</v>
      </c>
      <c r="Q122" s="194">
        <v>437</v>
      </c>
      <c r="R122" s="194">
        <v>465</v>
      </c>
      <c r="S122" s="194">
        <v>492</v>
      </c>
      <c r="T122" s="194">
        <v>518</v>
      </c>
      <c r="U122" s="194">
        <v>544</v>
      </c>
      <c r="V122" s="194">
        <v>569</v>
      </c>
      <c r="W122" s="194">
        <v>593</v>
      </c>
      <c r="X122" s="194">
        <v>617</v>
      </c>
      <c r="Y122" s="194">
        <v>640</v>
      </c>
      <c r="Z122" s="194">
        <v>663</v>
      </c>
      <c r="AA122" s="194">
        <v>686</v>
      </c>
      <c r="AB122" s="194">
        <v>707</v>
      </c>
      <c r="AC122" s="194">
        <v>728</v>
      </c>
      <c r="AD122" s="194">
        <v>749</v>
      </c>
      <c r="AE122" s="194">
        <v>769</v>
      </c>
      <c r="AF122" s="194">
        <v>790</v>
      </c>
      <c r="AG122" s="194">
        <v>812</v>
      </c>
      <c r="AH122" s="194">
        <v>838</v>
      </c>
      <c r="AI122" s="194">
        <v>872</v>
      </c>
      <c r="AJ122" s="194">
        <v>920</v>
      </c>
      <c r="AK122" s="194">
        <v>1000</v>
      </c>
      <c r="AL122" s="194">
        <v>0</v>
      </c>
      <c r="AM122" s="194">
        <v>0</v>
      </c>
      <c r="AN122" s="194">
        <v>0</v>
      </c>
      <c r="AO122" s="194">
        <v>0</v>
      </c>
      <c r="AP122" s="194">
        <v>0</v>
      </c>
      <c r="AQ122" s="194">
        <v>0</v>
      </c>
      <c r="AR122" s="194">
        <v>0</v>
      </c>
      <c r="AS122" s="194">
        <v>0</v>
      </c>
      <c r="AT122" s="194">
        <v>0</v>
      </c>
      <c r="AU122" s="194">
        <v>0</v>
      </c>
      <c r="AV122" s="194">
        <v>0</v>
      </c>
      <c r="AW122" s="194">
        <v>0</v>
      </c>
      <c r="AX122" s="194">
        <v>0</v>
      </c>
      <c r="AY122" s="194">
        <v>0</v>
      </c>
      <c r="AZ122" s="194">
        <v>0</v>
      </c>
      <c r="BA122" s="194">
        <v>0</v>
      </c>
      <c r="BB122" s="194">
        <v>0</v>
      </c>
      <c r="BC122" s="194">
        <v>0</v>
      </c>
      <c r="BD122" s="194">
        <v>0</v>
      </c>
      <c r="BE122" s="194">
        <v>0</v>
      </c>
      <c r="BF122" s="194">
        <v>0</v>
      </c>
      <c r="BG122" s="194">
        <v>0</v>
      </c>
      <c r="BH122" s="194">
        <v>0</v>
      </c>
      <c r="BI122" s="194">
        <v>0</v>
      </c>
      <c r="BJ122" s="194">
        <v>0</v>
      </c>
      <c r="BK122" s="194">
        <v>0</v>
      </c>
      <c r="BL122" s="194">
        <v>0</v>
      </c>
      <c r="BM122" s="194">
        <v>0</v>
      </c>
      <c r="BN122" s="194">
        <v>0</v>
      </c>
      <c r="BO122" s="194">
        <v>0</v>
      </c>
      <c r="BP122" s="194">
        <v>0</v>
      </c>
      <c r="BQ122" s="194">
        <v>0</v>
      </c>
      <c r="BR122" s="194">
        <v>0</v>
      </c>
      <c r="BS122" s="194">
        <v>0</v>
      </c>
      <c r="BT122" s="194">
        <v>0</v>
      </c>
      <c r="BU122" s="194">
        <v>0</v>
      </c>
      <c r="BV122" s="194">
        <v>0</v>
      </c>
      <c r="BW122" s="194">
        <v>0</v>
      </c>
      <c r="BX122" s="194">
        <v>0</v>
      </c>
      <c r="BY122" s="194">
        <v>0</v>
      </c>
      <c r="BZ122" s="194">
        <v>0</v>
      </c>
      <c r="CA122" s="194">
        <v>0</v>
      </c>
      <c r="CB122" s="194">
        <v>0</v>
      </c>
      <c r="CC122" s="194">
        <v>0</v>
      </c>
      <c r="CD122" s="194">
        <v>0</v>
      </c>
      <c r="CE122" s="194">
        <v>0</v>
      </c>
      <c r="CF122" s="194">
        <v>0</v>
      </c>
      <c r="CG122" s="194">
        <v>0</v>
      </c>
      <c r="CH122" s="194">
        <v>0</v>
      </c>
      <c r="CI122" s="194">
        <v>0</v>
      </c>
      <c r="CJ122" s="194">
        <v>0</v>
      </c>
      <c r="CK122" s="194">
        <v>0</v>
      </c>
      <c r="CL122" s="194">
        <v>0</v>
      </c>
      <c r="CM122" s="194">
        <v>0</v>
      </c>
      <c r="CN122" s="194">
        <v>0</v>
      </c>
      <c r="CO122" s="194">
        <v>0</v>
      </c>
      <c r="CP122" s="194">
        <v>0</v>
      </c>
      <c r="CQ122" s="194">
        <v>0</v>
      </c>
      <c r="CR122" s="194">
        <v>0</v>
      </c>
      <c r="CS122" s="194">
        <v>0</v>
      </c>
      <c r="CT122" s="194">
        <v>0</v>
      </c>
      <c r="CU122" s="194">
        <v>0</v>
      </c>
      <c r="CV122" s="194">
        <v>0</v>
      </c>
      <c r="CW122" s="194">
        <v>0</v>
      </c>
      <c r="CX122" s="194">
        <v>0</v>
      </c>
      <c r="CY122" s="194">
        <v>0</v>
      </c>
    </row>
    <row r="123" spans="1:103" s="194" customFormat="1" x14ac:dyDescent="0.2">
      <c r="A123" s="193" t="s">
        <v>636</v>
      </c>
      <c r="B123" s="193" t="s">
        <v>15</v>
      </c>
      <c r="C123" s="194">
        <v>66</v>
      </c>
      <c r="D123" s="194">
        <v>0</v>
      </c>
      <c r="E123" s="194">
        <v>19</v>
      </c>
      <c r="F123" s="194">
        <v>56</v>
      </c>
      <c r="G123" s="194">
        <v>95</v>
      </c>
      <c r="H123" s="194">
        <v>134</v>
      </c>
      <c r="I123" s="194">
        <v>176</v>
      </c>
      <c r="J123" s="194">
        <v>221</v>
      </c>
      <c r="K123" s="194">
        <v>256</v>
      </c>
      <c r="L123" s="194">
        <v>289</v>
      </c>
      <c r="M123" s="194">
        <v>322</v>
      </c>
      <c r="N123" s="194">
        <v>354</v>
      </c>
      <c r="O123" s="194">
        <v>385</v>
      </c>
      <c r="P123" s="194">
        <v>416</v>
      </c>
      <c r="Q123" s="194">
        <v>445</v>
      </c>
      <c r="R123" s="194">
        <v>473</v>
      </c>
      <c r="S123" s="194">
        <v>500</v>
      </c>
      <c r="T123" s="194">
        <v>527</v>
      </c>
      <c r="U123" s="194">
        <v>553</v>
      </c>
      <c r="V123" s="194">
        <v>578</v>
      </c>
      <c r="W123" s="194">
        <v>603</v>
      </c>
      <c r="X123" s="194">
        <v>627</v>
      </c>
      <c r="Y123" s="194">
        <v>651</v>
      </c>
      <c r="Z123" s="194">
        <v>674</v>
      </c>
      <c r="AA123" s="194">
        <v>696</v>
      </c>
      <c r="AB123" s="194">
        <v>718</v>
      </c>
      <c r="AC123" s="194">
        <v>739</v>
      </c>
      <c r="AD123" s="194">
        <v>761</v>
      </c>
      <c r="AE123" s="194">
        <v>782</v>
      </c>
      <c r="AF123" s="194">
        <v>805</v>
      </c>
      <c r="AG123" s="194">
        <v>832</v>
      </c>
      <c r="AH123" s="194">
        <v>867</v>
      </c>
      <c r="AI123" s="194">
        <v>917</v>
      </c>
      <c r="AJ123" s="194">
        <v>1000</v>
      </c>
      <c r="AK123" s="194">
        <v>0</v>
      </c>
      <c r="AL123" s="194">
        <v>0</v>
      </c>
      <c r="AM123" s="194">
        <v>0</v>
      </c>
      <c r="AN123" s="194">
        <v>0</v>
      </c>
      <c r="AO123" s="194">
        <v>0</v>
      </c>
      <c r="AP123" s="194">
        <v>0</v>
      </c>
      <c r="AQ123" s="194">
        <v>0</v>
      </c>
      <c r="AR123" s="194">
        <v>0</v>
      </c>
      <c r="AS123" s="194">
        <v>0</v>
      </c>
      <c r="AT123" s="194">
        <v>0</v>
      </c>
      <c r="AU123" s="194">
        <v>0</v>
      </c>
      <c r="AV123" s="194">
        <v>0</v>
      </c>
      <c r="AW123" s="194">
        <v>0</v>
      </c>
      <c r="AX123" s="194">
        <v>0</v>
      </c>
      <c r="AY123" s="194">
        <v>0</v>
      </c>
      <c r="AZ123" s="194">
        <v>0</v>
      </c>
      <c r="BA123" s="194">
        <v>0</v>
      </c>
      <c r="BB123" s="194">
        <v>0</v>
      </c>
      <c r="BC123" s="194">
        <v>0</v>
      </c>
      <c r="BD123" s="194">
        <v>0</v>
      </c>
      <c r="BE123" s="194">
        <v>0</v>
      </c>
      <c r="BF123" s="194">
        <v>0</v>
      </c>
      <c r="BG123" s="194">
        <v>0</v>
      </c>
      <c r="BH123" s="194">
        <v>0</v>
      </c>
      <c r="BI123" s="194">
        <v>0</v>
      </c>
      <c r="BJ123" s="194">
        <v>0</v>
      </c>
      <c r="BK123" s="194">
        <v>0</v>
      </c>
      <c r="BL123" s="194">
        <v>0</v>
      </c>
      <c r="BM123" s="194">
        <v>0</v>
      </c>
      <c r="BN123" s="194">
        <v>0</v>
      </c>
      <c r="BO123" s="194">
        <v>0</v>
      </c>
      <c r="BP123" s="194">
        <v>0</v>
      </c>
      <c r="BQ123" s="194">
        <v>0</v>
      </c>
      <c r="BR123" s="194">
        <v>0</v>
      </c>
      <c r="BS123" s="194">
        <v>0</v>
      </c>
      <c r="BT123" s="194">
        <v>0</v>
      </c>
      <c r="BU123" s="194">
        <v>0</v>
      </c>
      <c r="BV123" s="194">
        <v>0</v>
      </c>
      <c r="BW123" s="194">
        <v>0</v>
      </c>
      <c r="BX123" s="194">
        <v>0</v>
      </c>
      <c r="BY123" s="194">
        <v>0</v>
      </c>
      <c r="BZ123" s="194">
        <v>0</v>
      </c>
      <c r="CA123" s="194">
        <v>0</v>
      </c>
      <c r="CB123" s="194">
        <v>0</v>
      </c>
      <c r="CC123" s="194">
        <v>0</v>
      </c>
      <c r="CD123" s="194">
        <v>0</v>
      </c>
      <c r="CE123" s="194">
        <v>0</v>
      </c>
      <c r="CF123" s="194">
        <v>0</v>
      </c>
      <c r="CG123" s="194">
        <v>0</v>
      </c>
      <c r="CH123" s="194">
        <v>0</v>
      </c>
      <c r="CI123" s="194">
        <v>0</v>
      </c>
      <c r="CJ123" s="194">
        <v>0</v>
      </c>
      <c r="CK123" s="194">
        <v>0</v>
      </c>
      <c r="CL123" s="194">
        <v>0</v>
      </c>
      <c r="CM123" s="194">
        <v>0</v>
      </c>
      <c r="CN123" s="194">
        <v>0</v>
      </c>
      <c r="CO123" s="194">
        <v>0</v>
      </c>
      <c r="CP123" s="194">
        <v>0</v>
      </c>
      <c r="CQ123" s="194">
        <v>0</v>
      </c>
      <c r="CR123" s="194">
        <v>0</v>
      </c>
      <c r="CS123" s="194">
        <v>0</v>
      </c>
      <c r="CT123" s="194">
        <v>0</v>
      </c>
      <c r="CU123" s="194">
        <v>0</v>
      </c>
      <c r="CV123" s="194">
        <v>0</v>
      </c>
      <c r="CW123" s="194">
        <v>0</v>
      </c>
      <c r="CX123" s="194">
        <v>0</v>
      </c>
      <c r="CY123" s="194">
        <v>0</v>
      </c>
    </row>
    <row r="124" spans="1:103" s="194" customFormat="1" x14ac:dyDescent="0.2">
      <c r="A124" s="193" t="s">
        <v>636</v>
      </c>
      <c r="B124" s="193" t="s">
        <v>15</v>
      </c>
      <c r="C124" s="194">
        <v>67</v>
      </c>
      <c r="D124" s="194">
        <v>0</v>
      </c>
      <c r="E124" s="194">
        <v>19</v>
      </c>
      <c r="F124" s="194">
        <v>58</v>
      </c>
      <c r="G124" s="194">
        <v>98</v>
      </c>
      <c r="H124" s="194">
        <v>138</v>
      </c>
      <c r="I124" s="194">
        <v>181</v>
      </c>
      <c r="J124" s="194">
        <v>227</v>
      </c>
      <c r="K124" s="194">
        <v>262</v>
      </c>
      <c r="L124" s="194">
        <v>296</v>
      </c>
      <c r="M124" s="194">
        <v>329</v>
      </c>
      <c r="N124" s="194">
        <v>362</v>
      </c>
      <c r="O124" s="194">
        <v>393</v>
      </c>
      <c r="P124" s="194">
        <v>423</v>
      </c>
      <c r="Q124" s="194">
        <v>452</v>
      </c>
      <c r="R124" s="194">
        <v>481</v>
      </c>
      <c r="S124" s="194">
        <v>509</v>
      </c>
      <c r="T124" s="194">
        <v>535</v>
      </c>
      <c r="U124" s="194">
        <v>562</v>
      </c>
      <c r="V124" s="194">
        <v>587</v>
      </c>
      <c r="W124" s="194">
        <v>613</v>
      </c>
      <c r="X124" s="194">
        <v>637</v>
      </c>
      <c r="Y124" s="194">
        <v>661</v>
      </c>
      <c r="Z124" s="194">
        <v>685</v>
      </c>
      <c r="AA124" s="194">
        <v>707</v>
      </c>
      <c r="AB124" s="194">
        <v>729</v>
      </c>
      <c r="AC124" s="194">
        <v>751</v>
      </c>
      <c r="AD124" s="194">
        <v>773</v>
      </c>
      <c r="AE124" s="194">
        <v>797</v>
      </c>
      <c r="AF124" s="194">
        <v>826</v>
      </c>
      <c r="AG124" s="194">
        <v>862</v>
      </c>
      <c r="AH124" s="194">
        <v>914</v>
      </c>
      <c r="AI124" s="194">
        <v>1000</v>
      </c>
      <c r="AJ124" s="194">
        <v>0</v>
      </c>
      <c r="AK124" s="194">
        <v>0</v>
      </c>
      <c r="AL124" s="194">
        <v>0</v>
      </c>
      <c r="AM124" s="194">
        <v>0</v>
      </c>
      <c r="AN124" s="194">
        <v>0</v>
      </c>
      <c r="AO124" s="194">
        <v>0</v>
      </c>
      <c r="AP124" s="194">
        <v>0</v>
      </c>
      <c r="AQ124" s="194">
        <v>0</v>
      </c>
      <c r="AR124" s="194">
        <v>0</v>
      </c>
      <c r="AS124" s="194">
        <v>0</v>
      </c>
      <c r="AT124" s="194">
        <v>0</v>
      </c>
      <c r="AU124" s="194">
        <v>0</v>
      </c>
      <c r="AV124" s="194">
        <v>0</v>
      </c>
      <c r="AW124" s="194">
        <v>0</v>
      </c>
      <c r="AX124" s="194">
        <v>0</v>
      </c>
      <c r="AY124" s="194">
        <v>0</v>
      </c>
      <c r="AZ124" s="194">
        <v>0</v>
      </c>
      <c r="BA124" s="194">
        <v>0</v>
      </c>
      <c r="BB124" s="194">
        <v>0</v>
      </c>
      <c r="BC124" s="194">
        <v>0</v>
      </c>
      <c r="BD124" s="194">
        <v>0</v>
      </c>
      <c r="BE124" s="194">
        <v>0</v>
      </c>
      <c r="BF124" s="194">
        <v>0</v>
      </c>
      <c r="BG124" s="194">
        <v>0</v>
      </c>
      <c r="BH124" s="194">
        <v>0</v>
      </c>
      <c r="BI124" s="194">
        <v>0</v>
      </c>
      <c r="BJ124" s="194">
        <v>0</v>
      </c>
      <c r="BK124" s="194">
        <v>0</v>
      </c>
      <c r="BL124" s="194">
        <v>0</v>
      </c>
      <c r="BM124" s="194">
        <v>0</v>
      </c>
      <c r="BN124" s="194">
        <v>0</v>
      </c>
      <c r="BO124" s="194">
        <v>0</v>
      </c>
      <c r="BP124" s="194">
        <v>0</v>
      </c>
      <c r="BQ124" s="194">
        <v>0</v>
      </c>
      <c r="BR124" s="194">
        <v>0</v>
      </c>
      <c r="BS124" s="194">
        <v>0</v>
      </c>
      <c r="BT124" s="194">
        <v>0</v>
      </c>
      <c r="BU124" s="194">
        <v>0</v>
      </c>
      <c r="BV124" s="194">
        <v>0</v>
      </c>
      <c r="BW124" s="194">
        <v>0</v>
      </c>
      <c r="BX124" s="194">
        <v>0</v>
      </c>
      <c r="BY124" s="194">
        <v>0</v>
      </c>
      <c r="BZ124" s="194">
        <v>0</v>
      </c>
      <c r="CA124" s="194">
        <v>0</v>
      </c>
      <c r="CB124" s="194">
        <v>0</v>
      </c>
      <c r="CC124" s="194">
        <v>0</v>
      </c>
      <c r="CD124" s="194">
        <v>0</v>
      </c>
      <c r="CE124" s="194">
        <v>0</v>
      </c>
      <c r="CF124" s="194">
        <v>0</v>
      </c>
      <c r="CG124" s="194">
        <v>0</v>
      </c>
      <c r="CH124" s="194">
        <v>0</v>
      </c>
      <c r="CI124" s="194">
        <v>0</v>
      </c>
      <c r="CJ124" s="194">
        <v>0</v>
      </c>
      <c r="CK124" s="194">
        <v>0</v>
      </c>
      <c r="CL124" s="194">
        <v>0</v>
      </c>
      <c r="CM124" s="194">
        <v>0</v>
      </c>
      <c r="CN124" s="194">
        <v>0</v>
      </c>
      <c r="CO124" s="194">
        <v>0</v>
      </c>
      <c r="CP124" s="194">
        <v>0</v>
      </c>
      <c r="CQ124" s="194">
        <v>0</v>
      </c>
      <c r="CR124" s="194">
        <v>0</v>
      </c>
      <c r="CS124" s="194">
        <v>0</v>
      </c>
      <c r="CT124" s="194">
        <v>0</v>
      </c>
      <c r="CU124" s="194">
        <v>0</v>
      </c>
      <c r="CV124" s="194">
        <v>0</v>
      </c>
      <c r="CW124" s="194">
        <v>0</v>
      </c>
      <c r="CX124" s="194">
        <v>0</v>
      </c>
      <c r="CY124" s="194">
        <v>0</v>
      </c>
    </row>
    <row r="125" spans="1:103" s="194" customFormat="1" x14ac:dyDescent="0.2">
      <c r="A125" s="193" t="s">
        <v>636</v>
      </c>
      <c r="B125" s="193" t="s">
        <v>15</v>
      </c>
      <c r="C125" s="194">
        <v>68</v>
      </c>
      <c r="D125" s="194">
        <v>0</v>
      </c>
      <c r="E125" s="194">
        <v>20</v>
      </c>
      <c r="F125" s="194">
        <v>60</v>
      </c>
      <c r="G125" s="194">
        <v>101</v>
      </c>
      <c r="H125" s="194">
        <v>142</v>
      </c>
      <c r="I125" s="194">
        <v>186</v>
      </c>
      <c r="J125" s="194">
        <v>232</v>
      </c>
      <c r="K125" s="194">
        <v>268</v>
      </c>
      <c r="L125" s="194">
        <v>302</v>
      </c>
      <c r="M125" s="194">
        <v>336</v>
      </c>
      <c r="N125" s="194">
        <v>368</v>
      </c>
      <c r="O125" s="194">
        <v>400</v>
      </c>
      <c r="P125" s="194">
        <v>430</v>
      </c>
      <c r="Q125" s="194">
        <v>460</v>
      </c>
      <c r="R125" s="194">
        <v>489</v>
      </c>
      <c r="S125" s="194">
        <v>517</v>
      </c>
      <c r="T125" s="194">
        <v>544</v>
      </c>
      <c r="U125" s="194">
        <v>571</v>
      </c>
      <c r="V125" s="194">
        <v>597</v>
      </c>
      <c r="W125" s="194">
        <v>623</v>
      </c>
      <c r="X125" s="194">
        <v>648</v>
      </c>
      <c r="Y125" s="194">
        <v>672</v>
      </c>
      <c r="Z125" s="194">
        <v>695</v>
      </c>
      <c r="AA125" s="194">
        <v>718</v>
      </c>
      <c r="AB125" s="194">
        <v>741</v>
      </c>
      <c r="AC125" s="194">
        <v>764</v>
      </c>
      <c r="AD125" s="194">
        <v>789</v>
      </c>
      <c r="AE125" s="194">
        <v>818</v>
      </c>
      <c r="AF125" s="194">
        <v>856</v>
      </c>
      <c r="AG125" s="194">
        <v>911</v>
      </c>
      <c r="AH125" s="194">
        <v>1000</v>
      </c>
      <c r="AI125" s="194">
        <v>0</v>
      </c>
      <c r="AJ125" s="194">
        <v>0</v>
      </c>
      <c r="AK125" s="194">
        <v>0</v>
      </c>
      <c r="AL125" s="194">
        <v>0</v>
      </c>
      <c r="AM125" s="194">
        <v>0</v>
      </c>
      <c r="AN125" s="194">
        <v>0</v>
      </c>
      <c r="AO125" s="194">
        <v>0</v>
      </c>
      <c r="AP125" s="194">
        <v>0</v>
      </c>
      <c r="AQ125" s="194">
        <v>0</v>
      </c>
      <c r="AR125" s="194">
        <v>0</v>
      </c>
      <c r="AS125" s="194">
        <v>0</v>
      </c>
      <c r="AT125" s="194">
        <v>0</v>
      </c>
      <c r="AU125" s="194">
        <v>0</v>
      </c>
      <c r="AV125" s="194">
        <v>0</v>
      </c>
      <c r="AW125" s="194">
        <v>0</v>
      </c>
      <c r="AX125" s="194">
        <v>0</v>
      </c>
      <c r="AY125" s="194">
        <v>0</v>
      </c>
      <c r="AZ125" s="194">
        <v>0</v>
      </c>
      <c r="BA125" s="194">
        <v>0</v>
      </c>
      <c r="BB125" s="194">
        <v>0</v>
      </c>
      <c r="BC125" s="194">
        <v>0</v>
      </c>
      <c r="BD125" s="194">
        <v>0</v>
      </c>
      <c r="BE125" s="194">
        <v>0</v>
      </c>
      <c r="BF125" s="194">
        <v>0</v>
      </c>
      <c r="BG125" s="194">
        <v>0</v>
      </c>
      <c r="BH125" s="194">
        <v>0</v>
      </c>
      <c r="BI125" s="194">
        <v>0</v>
      </c>
      <c r="BJ125" s="194">
        <v>0</v>
      </c>
      <c r="BK125" s="194">
        <v>0</v>
      </c>
      <c r="BL125" s="194">
        <v>0</v>
      </c>
      <c r="BM125" s="194">
        <v>0</v>
      </c>
      <c r="BN125" s="194">
        <v>0</v>
      </c>
      <c r="BO125" s="194">
        <v>0</v>
      </c>
      <c r="BP125" s="194">
        <v>0</v>
      </c>
      <c r="BQ125" s="194">
        <v>0</v>
      </c>
      <c r="BR125" s="194">
        <v>0</v>
      </c>
      <c r="BS125" s="194">
        <v>0</v>
      </c>
      <c r="BT125" s="194">
        <v>0</v>
      </c>
      <c r="BU125" s="194">
        <v>0</v>
      </c>
      <c r="BV125" s="194">
        <v>0</v>
      </c>
      <c r="BW125" s="194">
        <v>0</v>
      </c>
      <c r="BX125" s="194">
        <v>0</v>
      </c>
      <c r="BY125" s="194">
        <v>0</v>
      </c>
      <c r="BZ125" s="194">
        <v>0</v>
      </c>
      <c r="CA125" s="194">
        <v>0</v>
      </c>
      <c r="CB125" s="194">
        <v>0</v>
      </c>
      <c r="CC125" s="194">
        <v>0</v>
      </c>
      <c r="CD125" s="194">
        <v>0</v>
      </c>
      <c r="CE125" s="194">
        <v>0</v>
      </c>
      <c r="CF125" s="194">
        <v>0</v>
      </c>
      <c r="CG125" s="194">
        <v>0</v>
      </c>
      <c r="CH125" s="194">
        <v>0</v>
      </c>
      <c r="CI125" s="194">
        <v>0</v>
      </c>
      <c r="CJ125" s="194">
        <v>0</v>
      </c>
      <c r="CK125" s="194">
        <v>0</v>
      </c>
      <c r="CL125" s="194">
        <v>0</v>
      </c>
      <c r="CM125" s="194">
        <v>0</v>
      </c>
      <c r="CN125" s="194">
        <v>0</v>
      </c>
      <c r="CO125" s="194">
        <v>0</v>
      </c>
      <c r="CP125" s="194">
        <v>0</v>
      </c>
      <c r="CQ125" s="194">
        <v>0</v>
      </c>
      <c r="CR125" s="194">
        <v>0</v>
      </c>
      <c r="CS125" s="194">
        <v>0</v>
      </c>
      <c r="CT125" s="194">
        <v>0</v>
      </c>
      <c r="CU125" s="194">
        <v>0</v>
      </c>
      <c r="CV125" s="194">
        <v>0</v>
      </c>
      <c r="CW125" s="194">
        <v>0</v>
      </c>
      <c r="CX125" s="194">
        <v>0</v>
      </c>
      <c r="CY125" s="194">
        <v>0</v>
      </c>
    </row>
    <row r="126" spans="1:103" s="194" customFormat="1" x14ac:dyDescent="0.2">
      <c r="A126" s="193" t="s">
        <v>636</v>
      </c>
      <c r="B126" s="193" t="s">
        <v>15</v>
      </c>
      <c r="C126" s="194">
        <v>69</v>
      </c>
      <c r="D126" s="194">
        <v>0</v>
      </c>
      <c r="E126" s="194">
        <v>21</v>
      </c>
      <c r="F126" s="194">
        <v>62</v>
      </c>
      <c r="G126" s="194">
        <v>104</v>
      </c>
      <c r="H126" s="194">
        <v>145</v>
      </c>
      <c r="I126" s="194">
        <v>190</v>
      </c>
      <c r="J126" s="194">
        <v>237</v>
      </c>
      <c r="K126" s="194">
        <v>273</v>
      </c>
      <c r="L126" s="194">
        <v>308</v>
      </c>
      <c r="M126" s="194">
        <v>342</v>
      </c>
      <c r="N126" s="194">
        <v>375</v>
      </c>
      <c r="O126" s="194">
        <v>406</v>
      </c>
      <c r="P126" s="194">
        <v>437</v>
      </c>
      <c r="Q126" s="194">
        <v>467</v>
      </c>
      <c r="R126" s="194">
        <v>496</v>
      </c>
      <c r="S126" s="194">
        <v>525</v>
      </c>
      <c r="T126" s="194">
        <v>553</v>
      </c>
      <c r="U126" s="194">
        <v>580</v>
      </c>
      <c r="V126" s="194">
        <v>607</v>
      </c>
      <c r="W126" s="194">
        <v>633</v>
      </c>
      <c r="X126" s="194">
        <v>658</v>
      </c>
      <c r="Y126" s="194">
        <v>683</v>
      </c>
      <c r="Z126" s="194">
        <v>707</v>
      </c>
      <c r="AA126" s="194">
        <v>730</v>
      </c>
      <c r="AB126" s="194">
        <v>754</v>
      </c>
      <c r="AC126" s="194">
        <v>780</v>
      </c>
      <c r="AD126" s="194">
        <v>811</v>
      </c>
      <c r="AE126" s="194">
        <v>850</v>
      </c>
      <c r="AF126" s="194">
        <v>907</v>
      </c>
      <c r="AG126" s="194">
        <v>1000</v>
      </c>
      <c r="AH126" s="194">
        <v>0</v>
      </c>
      <c r="AI126" s="194">
        <v>0</v>
      </c>
      <c r="AJ126" s="194">
        <v>0</v>
      </c>
      <c r="AK126" s="194">
        <v>0</v>
      </c>
      <c r="AL126" s="194">
        <v>0</v>
      </c>
      <c r="AM126" s="194">
        <v>0</v>
      </c>
      <c r="AN126" s="194">
        <v>0</v>
      </c>
      <c r="AO126" s="194">
        <v>0</v>
      </c>
      <c r="AP126" s="194">
        <v>0</v>
      </c>
      <c r="AQ126" s="194">
        <v>0</v>
      </c>
      <c r="AR126" s="194">
        <v>0</v>
      </c>
      <c r="AS126" s="194">
        <v>0</v>
      </c>
      <c r="AT126" s="194">
        <v>0</v>
      </c>
      <c r="AU126" s="194">
        <v>0</v>
      </c>
      <c r="AV126" s="194">
        <v>0</v>
      </c>
      <c r="AW126" s="194">
        <v>0</v>
      </c>
      <c r="AX126" s="194">
        <v>0</v>
      </c>
      <c r="AY126" s="194">
        <v>0</v>
      </c>
      <c r="AZ126" s="194">
        <v>0</v>
      </c>
      <c r="BA126" s="194">
        <v>0</v>
      </c>
      <c r="BB126" s="194">
        <v>0</v>
      </c>
      <c r="BC126" s="194">
        <v>0</v>
      </c>
      <c r="BD126" s="194">
        <v>0</v>
      </c>
      <c r="BE126" s="194">
        <v>0</v>
      </c>
      <c r="BF126" s="194">
        <v>0</v>
      </c>
      <c r="BG126" s="194">
        <v>0</v>
      </c>
      <c r="BH126" s="194">
        <v>0</v>
      </c>
      <c r="BI126" s="194">
        <v>0</v>
      </c>
      <c r="BJ126" s="194">
        <v>0</v>
      </c>
      <c r="BK126" s="194">
        <v>0</v>
      </c>
      <c r="BL126" s="194">
        <v>0</v>
      </c>
      <c r="BM126" s="194">
        <v>0</v>
      </c>
      <c r="BN126" s="194">
        <v>0</v>
      </c>
      <c r="BO126" s="194">
        <v>0</v>
      </c>
      <c r="BP126" s="194">
        <v>0</v>
      </c>
      <c r="BQ126" s="194">
        <v>0</v>
      </c>
      <c r="BR126" s="194">
        <v>0</v>
      </c>
      <c r="BS126" s="194">
        <v>0</v>
      </c>
      <c r="BT126" s="194">
        <v>0</v>
      </c>
      <c r="BU126" s="194">
        <v>0</v>
      </c>
      <c r="BV126" s="194">
        <v>0</v>
      </c>
      <c r="BW126" s="194">
        <v>0</v>
      </c>
      <c r="BX126" s="194">
        <v>0</v>
      </c>
      <c r="BY126" s="194">
        <v>0</v>
      </c>
      <c r="BZ126" s="194">
        <v>0</v>
      </c>
      <c r="CA126" s="194">
        <v>0</v>
      </c>
      <c r="CB126" s="194">
        <v>0</v>
      </c>
      <c r="CC126" s="194">
        <v>0</v>
      </c>
      <c r="CD126" s="194">
        <v>0</v>
      </c>
      <c r="CE126" s="194">
        <v>0</v>
      </c>
      <c r="CF126" s="194">
        <v>0</v>
      </c>
      <c r="CG126" s="194">
        <v>0</v>
      </c>
      <c r="CH126" s="194">
        <v>0</v>
      </c>
      <c r="CI126" s="194">
        <v>0</v>
      </c>
      <c r="CJ126" s="194">
        <v>0</v>
      </c>
      <c r="CK126" s="194">
        <v>0</v>
      </c>
      <c r="CL126" s="194">
        <v>0</v>
      </c>
      <c r="CM126" s="194">
        <v>0</v>
      </c>
      <c r="CN126" s="194">
        <v>0</v>
      </c>
      <c r="CO126" s="194">
        <v>0</v>
      </c>
      <c r="CP126" s="194">
        <v>0</v>
      </c>
      <c r="CQ126" s="194">
        <v>0</v>
      </c>
      <c r="CR126" s="194">
        <v>0</v>
      </c>
      <c r="CS126" s="194">
        <v>0</v>
      </c>
      <c r="CT126" s="194">
        <v>0</v>
      </c>
      <c r="CU126" s="194">
        <v>0</v>
      </c>
      <c r="CV126" s="194">
        <v>0</v>
      </c>
      <c r="CW126" s="194">
        <v>0</v>
      </c>
      <c r="CX126" s="194">
        <v>0</v>
      </c>
      <c r="CY126" s="194">
        <v>0</v>
      </c>
    </row>
    <row r="127" spans="1:103" s="194" customFormat="1" x14ac:dyDescent="0.2">
      <c r="A127" s="193" t="s">
        <v>636</v>
      </c>
      <c r="B127" s="193" t="s">
        <v>15</v>
      </c>
      <c r="C127" s="194">
        <v>70</v>
      </c>
      <c r="D127" s="194">
        <v>0</v>
      </c>
      <c r="E127" s="194">
        <v>21</v>
      </c>
      <c r="F127" s="194">
        <v>63</v>
      </c>
      <c r="G127" s="194">
        <v>107</v>
      </c>
      <c r="H127" s="194">
        <v>149</v>
      </c>
      <c r="I127" s="194">
        <v>194</v>
      </c>
      <c r="J127" s="194">
        <v>242</v>
      </c>
      <c r="K127" s="194">
        <v>278</v>
      </c>
      <c r="L127" s="194">
        <v>313</v>
      </c>
      <c r="M127" s="194">
        <v>348</v>
      </c>
      <c r="N127" s="194">
        <v>381</v>
      </c>
      <c r="O127" s="194">
        <v>413</v>
      </c>
      <c r="P127" s="194">
        <v>444</v>
      </c>
      <c r="Q127" s="194">
        <v>475</v>
      </c>
      <c r="R127" s="194">
        <v>504</v>
      </c>
      <c r="S127" s="194">
        <v>533</v>
      </c>
      <c r="T127" s="194">
        <v>562</v>
      </c>
      <c r="U127" s="194">
        <v>590</v>
      </c>
      <c r="V127" s="194">
        <v>617</v>
      </c>
      <c r="W127" s="194">
        <v>643</v>
      </c>
      <c r="X127" s="194">
        <v>669</v>
      </c>
      <c r="Y127" s="194">
        <v>694</v>
      </c>
      <c r="Z127" s="194">
        <v>719</v>
      </c>
      <c r="AA127" s="194">
        <v>744</v>
      </c>
      <c r="AB127" s="194">
        <v>771</v>
      </c>
      <c r="AC127" s="194">
        <v>803</v>
      </c>
      <c r="AD127" s="194">
        <v>844</v>
      </c>
      <c r="AE127" s="194">
        <v>903</v>
      </c>
      <c r="AF127" s="194">
        <v>1000</v>
      </c>
      <c r="AG127" s="194">
        <v>0</v>
      </c>
      <c r="AH127" s="194">
        <v>0</v>
      </c>
      <c r="AI127" s="194">
        <v>0</v>
      </c>
      <c r="AJ127" s="194">
        <v>0</v>
      </c>
      <c r="AK127" s="194">
        <v>0</v>
      </c>
      <c r="AL127" s="194">
        <v>0</v>
      </c>
      <c r="AM127" s="194">
        <v>0</v>
      </c>
      <c r="AN127" s="194">
        <v>0</v>
      </c>
      <c r="AO127" s="194">
        <v>0</v>
      </c>
      <c r="AP127" s="194">
        <v>0</v>
      </c>
      <c r="AQ127" s="194">
        <v>0</v>
      </c>
      <c r="AR127" s="194">
        <v>0</v>
      </c>
      <c r="AS127" s="194">
        <v>0</v>
      </c>
      <c r="AT127" s="194">
        <v>0</v>
      </c>
      <c r="AU127" s="194">
        <v>0</v>
      </c>
      <c r="AV127" s="194">
        <v>0</v>
      </c>
      <c r="AW127" s="194">
        <v>0</v>
      </c>
      <c r="AX127" s="194">
        <v>0</v>
      </c>
      <c r="AY127" s="194">
        <v>0</v>
      </c>
      <c r="AZ127" s="194">
        <v>0</v>
      </c>
      <c r="BA127" s="194">
        <v>0</v>
      </c>
      <c r="BB127" s="194">
        <v>0</v>
      </c>
      <c r="BC127" s="194">
        <v>0</v>
      </c>
      <c r="BD127" s="194">
        <v>0</v>
      </c>
      <c r="BE127" s="194">
        <v>0</v>
      </c>
      <c r="BF127" s="194">
        <v>0</v>
      </c>
      <c r="BG127" s="194">
        <v>0</v>
      </c>
      <c r="BH127" s="194">
        <v>0</v>
      </c>
      <c r="BI127" s="194">
        <v>0</v>
      </c>
      <c r="BJ127" s="194">
        <v>0</v>
      </c>
      <c r="BK127" s="194">
        <v>0</v>
      </c>
      <c r="BL127" s="194">
        <v>0</v>
      </c>
      <c r="BM127" s="194">
        <v>0</v>
      </c>
      <c r="BN127" s="194">
        <v>0</v>
      </c>
      <c r="BO127" s="194">
        <v>0</v>
      </c>
      <c r="BP127" s="194">
        <v>0</v>
      </c>
      <c r="BQ127" s="194">
        <v>0</v>
      </c>
      <c r="BR127" s="194">
        <v>0</v>
      </c>
      <c r="BS127" s="194">
        <v>0</v>
      </c>
      <c r="BT127" s="194">
        <v>0</v>
      </c>
      <c r="BU127" s="194">
        <v>0</v>
      </c>
      <c r="BV127" s="194">
        <v>0</v>
      </c>
      <c r="BW127" s="194">
        <v>0</v>
      </c>
      <c r="BX127" s="194">
        <v>0</v>
      </c>
      <c r="BY127" s="194">
        <v>0</v>
      </c>
      <c r="BZ127" s="194">
        <v>0</v>
      </c>
      <c r="CA127" s="194">
        <v>0</v>
      </c>
      <c r="CB127" s="194">
        <v>0</v>
      </c>
      <c r="CC127" s="194">
        <v>0</v>
      </c>
      <c r="CD127" s="194">
        <v>0</v>
      </c>
      <c r="CE127" s="194">
        <v>0</v>
      </c>
      <c r="CF127" s="194">
        <v>0</v>
      </c>
      <c r="CG127" s="194">
        <v>0</v>
      </c>
      <c r="CH127" s="194">
        <v>0</v>
      </c>
      <c r="CI127" s="194">
        <v>0</v>
      </c>
      <c r="CJ127" s="194">
        <v>0</v>
      </c>
      <c r="CK127" s="194">
        <v>0</v>
      </c>
      <c r="CL127" s="194">
        <v>0</v>
      </c>
      <c r="CM127" s="194">
        <v>0</v>
      </c>
      <c r="CN127" s="194">
        <v>0</v>
      </c>
      <c r="CO127" s="194">
        <v>0</v>
      </c>
      <c r="CP127" s="194">
        <v>0</v>
      </c>
      <c r="CQ127" s="194">
        <v>0</v>
      </c>
      <c r="CR127" s="194">
        <v>0</v>
      </c>
      <c r="CS127" s="194">
        <v>0</v>
      </c>
      <c r="CT127" s="194">
        <v>0</v>
      </c>
      <c r="CU127" s="194">
        <v>0</v>
      </c>
      <c r="CV127" s="194">
        <v>0</v>
      </c>
      <c r="CW127" s="194">
        <v>0</v>
      </c>
      <c r="CX127" s="194">
        <v>0</v>
      </c>
      <c r="CY127" s="194">
        <v>0</v>
      </c>
    </row>
  </sheetData>
  <phoneticPr fontId="6" type="noConversion"/>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L257"/>
  <sheetViews>
    <sheetView topLeftCell="A78" zoomScaleNormal="100" workbookViewId="0">
      <selection activeCell="A4" sqref="A4"/>
    </sheetView>
  </sheetViews>
  <sheetFormatPr defaultColWidth="10.28515625" defaultRowHeight="14.25" x14ac:dyDescent="0.2"/>
  <cols>
    <col min="1" max="1" width="8.28515625" style="60" customWidth="1"/>
    <col min="2" max="2" width="7.140625" style="60" bestFit="1" customWidth="1"/>
    <col min="3" max="3" width="6.7109375" style="60" bestFit="1" customWidth="1"/>
    <col min="4" max="5" width="7.85546875" style="60" bestFit="1" customWidth="1"/>
    <col min="6" max="7" width="7.85546875" style="60" customWidth="1"/>
    <col min="8" max="8" width="7" style="60" customWidth="1"/>
    <col min="9" max="9" width="10.28515625" style="60" customWidth="1"/>
    <col min="10" max="10" width="9.42578125" style="60" customWidth="1"/>
    <col min="11" max="14" width="8" style="60" bestFit="1" customWidth="1"/>
    <col min="15" max="15" width="7.7109375" style="60" customWidth="1"/>
    <col min="16" max="18" width="7.42578125" style="60" bestFit="1" customWidth="1"/>
    <col min="19" max="19" width="7.85546875" style="60" bestFit="1" customWidth="1"/>
    <col min="20" max="22" width="10.28515625" style="245" customWidth="1"/>
    <col min="23" max="23" width="4.5703125" style="245" bestFit="1" customWidth="1"/>
    <col min="24" max="24" width="11.140625" style="245" bestFit="1" customWidth="1"/>
    <col min="25" max="26" width="8.7109375" style="245" bestFit="1" customWidth="1"/>
    <col min="27" max="27" width="10.28515625" style="60" customWidth="1"/>
    <col min="28" max="28" width="2.140625" style="60" bestFit="1" customWidth="1"/>
    <col min="29" max="29" width="5.5703125" style="60" bestFit="1" customWidth="1"/>
    <col min="30" max="30" width="7.140625" style="60" bestFit="1" customWidth="1"/>
    <col min="31" max="32" width="10.28515625" style="60" customWidth="1"/>
    <col min="33" max="33" width="180.28515625" style="60" customWidth="1"/>
    <col min="34" max="34" width="11.5703125" style="60" customWidth="1"/>
    <col min="35" max="16384" width="10.28515625" style="60"/>
  </cols>
  <sheetData>
    <row r="1" spans="1:38" x14ac:dyDescent="0.2">
      <c r="A1" s="96" t="s">
        <v>37</v>
      </c>
      <c r="I1" s="96" t="s">
        <v>160</v>
      </c>
      <c r="V1" s="246" t="s">
        <v>764</v>
      </c>
    </row>
    <row r="2" spans="1:38" x14ac:dyDescent="0.2">
      <c r="I2" s="90"/>
      <c r="J2" s="90" t="s">
        <v>79</v>
      </c>
      <c r="K2" s="91" t="s">
        <v>65</v>
      </c>
      <c r="L2" s="91"/>
      <c r="M2" s="91"/>
      <c r="N2" s="91"/>
      <c r="O2" s="91"/>
      <c r="P2" s="91"/>
      <c r="Q2" s="91"/>
      <c r="R2" s="91"/>
      <c r="S2" s="92"/>
      <c r="W2" s="245" t="s">
        <v>39</v>
      </c>
      <c r="Y2" s="245" t="s">
        <v>14</v>
      </c>
      <c r="Z2" s="245" t="s">
        <v>15</v>
      </c>
      <c r="AC2" s="95" t="s">
        <v>74</v>
      </c>
      <c r="AD2" s="95" t="s">
        <v>75</v>
      </c>
      <c r="AG2" s="60" t="s">
        <v>136</v>
      </c>
      <c r="AH2" s="60">
        <v>1000</v>
      </c>
      <c r="AI2" s="60">
        <v>2200</v>
      </c>
      <c r="AJ2" s="60">
        <v>3200</v>
      </c>
      <c r="AK2" s="60">
        <v>4200</v>
      </c>
      <c r="AL2" s="60">
        <v>6200</v>
      </c>
    </row>
    <row r="3" spans="1:38" x14ac:dyDescent="0.2">
      <c r="A3" s="59" t="s">
        <v>64</v>
      </c>
      <c r="B3" s="249" t="s">
        <v>65</v>
      </c>
      <c r="C3" s="250"/>
      <c r="D3" s="250"/>
      <c r="E3" s="250"/>
      <c r="F3" s="250"/>
      <c r="G3" s="251"/>
      <c r="I3" s="93"/>
      <c r="J3" s="90" t="s">
        <v>80</v>
      </c>
      <c r="K3" s="91"/>
      <c r="L3" s="91"/>
      <c r="M3" s="91"/>
      <c r="N3" s="144"/>
      <c r="O3" s="90" t="s">
        <v>81</v>
      </c>
      <c r="P3" s="91"/>
      <c r="Q3" s="91"/>
      <c r="R3" s="91"/>
      <c r="S3" s="92"/>
      <c r="V3" s="386"/>
      <c r="W3" s="386"/>
      <c r="X3" s="386"/>
      <c r="Y3" s="386"/>
      <c r="Z3" s="386"/>
      <c r="AB3" s="60">
        <v>1</v>
      </c>
      <c r="AC3" s="60">
        <v>3</v>
      </c>
      <c r="AD3" s="60">
        <v>6.5</v>
      </c>
      <c r="AG3" s="129" t="s">
        <v>143</v>
      </c>
      <c r="AH3" s="148">
        <v>1000</v>
      </c>
      <c r="AI3" s="128">
        <v>2200</v>
      </c>
      <c r="AJ3" s="128">
        <v>3200</v>
      </c>
      <c r="AK3" s="128">
        <v>4200</v>
      </c>
      <c r="AL3" s="128">
        <v>6200</v>
      </c>
    </row>
    <row r="4" spans="1:38" ht="28.5" x14ac:dyDescent="0.2">
      <c r="A4" s="59" t="s">
        <v>66</v>
      </c>
      <c r="B4" s="252">
        <v>500</v>
      </c>
      <c r="C4" s="253">
        <v>1000</v>
      </c>
      <c r="D4" s="253">
        <v>2000</v>
      </c>
      <c r="E4" s="253">
        <v>3000</v>
      </c>
      <c r="F4" s="259">
        <v>4000</v>
      </c>
      <c r="G4" s="260">
        <v>5000</v>
      </c>
      <c r="I4" s="90" t="s">
        <v>66</v>
      </c>
      <c r="J4" s="110" t="s">
        <v>101</v>
      </c>
      <c r="K4" s="111" t="s">
        <v>102</v>
      </c>
      <c r="L4" s="111" t="s">
        <v>103</v>
      </c>
      <c r="M4" s="111" t="s">
        <v>104</v>
      </c>
      <c r="N4" s="111" t="s">
        <v>162</v>
      </c>
      <c r="O4" s="110" t="s">
        <v>105</v>
      </c>
      <c r="P4" s="111" t="s">
        <v>106</v>
      </c>
      <c r="Q4" s="111" t="s">
        <v>107</v>
      </c>
      <c r="R4" s="112" t="s">
        <v>108</v>
      </c>
      <c r="S4" s="112" t="s">
        <v>163</v>
      </c>
      <c r="V4" s="386"/>
      <c r="W4" s="386"/>
      <c r="X4" s="386"/>
      <c r="Y4" s="386"/>
      <c r="Z4" s="386"/>
      <c r="AB4" s="60">
        <v>2</v>
      </c>
      <c r="AC4" s="60">
        <v>4.05</v>
      </c>
      <c r="AD4" s="60">
        <v>7.5</v>
      </c>
      <c r="AG4" s="129" t="s">
        <v>175</v>
      </c>
      <c r="AH4" s="148">
        <v>2000</v>
      </c>
      <c r="AI4" s="128">
        <v>4400</v>
      </c>
      <c r="AJ4" s="128">
        <v>6400</v>
      </c>
      <c r="AK4" s="128">
        <v>8400</v>
      </c>
      <c r="AL4" s="128">
        <v>12400</v>
      </c>
    </row>
    <row r="5" spans="1:38" x14ac:dyDescent="0.2">
      <c r="A5" s="61">
        <v>6</v>
      </c>
      <c r="B5" s="254">
        <v>475</v>
      </c>
      <c r="C5" s="248">
        <v>950</v>
      </c>
      <c r="D5" s="248">
        <v>0</v>
      </c>
      <c r="E5" s="248">
        <v>0</v>
      </c>
      <c r="F5" s="248">
        <v>0</v>
      </c>
      <c r="G5" s="255">
        <v>0</v>
      </c>
      <c r="I5" s="94">
        <v>0</v>
      </c>
      <c r="J5" s="145">
        <v>9245</v>
      </c>
      <c r="K5" s="146">
        <v>0</v>
      </c>
      <c r="L5" s="146">
        <v>0</v>
      </c>
      <c r="M5" s="146">
        <v>0</v>
      </c>
      <c r="N5" s="146">
        <v>0</v>
      </c>
      <c r="O5" s="145">
        <v>9245</v>
      </c>
      <c r="P5" s="146">
        <v>0</v>
      </c>
      <c r="Q5" s="146">
        <v>0</v>
      </c>
      <c r="R5" s="146">
        <v>0</v>
      </c>
      <c r="S5" s="146">
        <v>0</v>
      </c>
      <c r="V5" s="386"/>
      <c r="W5" s="386"/>
      <c r="X5" s="386"/>
      <c r="Y5" s="386"/>
      <c r="Z5" s="386"/>
      <c r="AB5" s="60">
        <v>3</v>
      </c>
      <c r="AC5" s="60">
        <v>5.0999999999999996</v>
      </c>
      <c r="AD5" s="60">
        <v>8.5</v>
      </c>
      <c r="AG5" s="129" t="s">
        <v>144</v>
      </c>
      <c r="AH5" s="60">
        <v>600</v>
      </c>
      <c r="AI5" s="128">
        <v>800</v>
      </c>
      <c r="AJ5" s="128">
        <v>900</v>
      </c>
      <c r="AK5" s="128">
        <v>1000</v>
      </c>
      <c r="AL5" s="128">
        <v>1200</v>
      </c>
    </row>
    <row r="6" spans="1:38" x14ac:dyDescent="0.2">
      <c r="A6" s="61">
        <v>7</v>
      </c>
      <c r="B6" s="254">
        <v>475</v>
      </c>
      <c r="C6" s="248">
        <v>950</v>
      </c>
      <c r="D6" s="248">
        <v>0</v>
      </c>
      <c r="E6" s="248">
        <v>0</v>
      </c>
      <c r="F6" s="248">
        <v>0</v>
      </c>
      <c r="G6" s="255">
        <v>0</v>
      </c>
      <c r="I6" s="94">
        <v>1</v>
      </c>
      <c r="J6" s="145">
        <v>9245</v>
      </c>
      <c r="K6" s="146">
        <v>0</v>
      </c>
      <c r="L6" s="146">
        <v>0</v>
      </c>
      <c r="M6" s="146">
        <v>0</v>
      </c>
      <c r="N6" s="146">
        <v>0</v>
      </c>
      <c r="O6" s="145">
        <v>9245</v>
      </c>
      <c r="P6" s="146">
        <v>0</v>
      </c>
      <c r="Q6" s="146">
        <v>0</v>
      </c>
      <c r="R6" s="146">
        <v>0</v>
      </c>
      <c r="S6" s="146">
        <v>0</v>
      </c>
      <c r="V6" s="386"/>
      <c r="W6" s="386"/>
      <c r="X6" s="386"/>
      <c r="Y6" s="386"/>
      <c r="Z6" s="386"/>
      <c r="AB6" s="60">
        <v>4</v>
      </c>
      <c r="AC6" s="60">
        <v>6</v>
      </c>
      <c r="AD6" s="60">
        <v>10.5</v>
      </c>
      <c r="AG6" s="129" t="s">
        <v>145</v>
      </c>
      <c r="AH6" s="60">
        <v>900</v>
      </c>
      <c r="AI6" s="128">
        <v>1200</v>
      </c>
      <c r="AJ6" s="128">
        <v>1300</v>
      </c>
      <c r="AK6" s="128">
        <v>1400</v>
      </c>
      <c r="AL6" s="128">
        <v>1600</v>
      </c>
    </row>
    <row r="7" spans="1:38" x14ac:dyDescent="0.2">
      <c r="A7" s="61">
        <v>8</v>
      </c>
      <c r="B7" s="254">
        <v>475</v>
      </c>
      <c r="C7" s="248">
        <v>950</v>
      </c>
      <c r="D7" s="248">
        <v>0</v>
      </c>
      <c r="E7" s="248">
        <v>0</v>
      </c>
      <c r="F7" s="248">
        <v>0</v>
      </c>
      <c r="G7" s="255">
        <v>0</v>
      </c>
      <c r="I7" s="94">
        <v>2</v>
      </c>
      <c r="J7" s="145">
        <v>9245</v>
      </c>
      <c r="K7" s="146">
        <v>0</v>
      </c>
      <c r="L7" s="146">
        <v>0</v>
      </c>
      <c r="M7" s="146">
        <v>0</v>
      </c>
      <c r="N7" s="146">
        <v>0</v>
      </c>
      <c r="O7" s="145">
        <v>9245</v>
      </c>
      <c r="P7" s="146">
        <v>0</v>
      </c>
      <c r="Q7" s="146">
        <v>0</v>
      </c>
      <c r="R7" s="146">
        <v>0</v>
      </c>
      <c r="S7" s="146">
        <v>0</v>
      </c>
      <c r="V7" s="386"/>
      <c r="W7" s="386"/>
      <c r="X7" s="386"/>
      <c r="Y7" s="386"/>
      <c r="Z7" s="386"/>
      <c r="AG7" s="129" t="s">
        <v>166</v>
      </c>
      <c r="AH7" s="60">
        <v>40000</v>
      </c>
      <c r="AI7" s="128">
        <v>65000</v>
      </c>
      <c r="AJ7" s="128">
        <v>85000</v>
      </c>
      <c r="AK7" s="128">
        <v>100000</v>
      </c>
      <c r="AL7" s="128">
        <v>120000</v>
      </c>
    </row>
    <row r="8" spans="1:38" x14ac:dyDescent="0.2">
      <c r="A8" s="61">
        <v>9</v>
      </c>
      <c r="B8" s="254">
        <v>475</v>
      </c>
      <c r="C8" s="248">
        <v>950</v>
      </c>
      <c r="D8" s="248">
        <v>0</v>
      </c>
      <c r="E8" s="248">
        <v>0</v>
      </c>
      <c r="F8" s="248">
        <v>0</v>
      </c>
      <c r="G8" s="255">
        <v>0</v>
      </c>
      <c r="I8" s="94">
        <v>3</v>
      </c>
      <c r="J8" s="145">
        <v>9245</v>
      </c>
      <c r="K8" s="146">
        <v>0</v>
      </c>
      <c r="L8" s="146">
        <v>0</v>
      </c>
      <c r="M8" s="146">
        <v>0</v>
      </c>
      <c r="N8" s="146">
        <v>0</v>
      </c>
      <c r="O8" s="145">
        <v>9245</v>
      </c>
      <c r="P8" s="146">
        <v>0</v>
      </c>
      <c r="Q8" s="146">
        <v>0</v>
      </c>
      <c r="R8" s="146">
        <v>0</v>
      </c>
      <c r="S8" s="146">
        <v>0</v>
      </c>
      <c r="V8" s="386"/>
      <c r="W8" s="386"/>
      <c r="X8" s="386"/>
      <c r="Y8" s="386"/>
      <c r="Z8" s="386"/>
      <c r="AG8" s="129" t="s">
        <v>167</v>
      </c>
      <c r="AI8" s="128"/>
      <c r="AJ8" s="128"/>
      <c r="AK8" s="128"/>
      <c r="AL8" s="128"/>
    </row>
    <row r="9" spans="1:38" x14ac:dyDescent="0.2">
      <c r="A9" s="61">
        <v>10</v>
      </c>
      <c r="B9" s="254">
        <v>475</v>
      </c>
      <c r="C9" s="248">
        <v>950</v>
      </c>
      <c r="D9" s="248">
        <v>0</v>
      </c>
      <c r="E9" s="248">
        <v>0</v>
      </c>
      <c r="F9" s="248">
        <v>0</v>
      </c>
      <c r="G9" s="255">
        <v>0</v>
      </c>
      <c r="I9" s="94">
        <v>4</v>
      </c>
      <c r="J9" s="145">
        <v>9245</v>
      </c>
      <c r="K9" s="146">
        <v>0</v>
      </c>
      <c r="L9" s="146">
        <v>0</v>
      </c>
      <c r="M9" s="146">
        <v>0</v>
      </c>
      <c r="N9" s="146">
        <v>0</v>
      </c>
      <c r="O9" s="145">
        <v>9245</v>
      </c>
      <c r="P9" s="146">
        <v>0</v>
      </c>
      <c r="Q9" s="146">
        <v>0</v>
      </c>
      <c r="R9" s="146">
        <v>0</v>
      </c>
      <c r="S9" s="146">
        <v>0</v>
      </c>
      <c r="V9" s="386"/>
      <c r="W9" s="386"/>
      <c r="X9" s="386"/>
      <c r="Y9" s="386"/>
      <c r="Z9" s="386"/>
      <c r="AG9" s="129" t="s">
        <v>168</v>
      </c>
      <c r="AI9" s="128"/>
      <c r="AJ9" s="128"/>
      <c r="AK9" s="128"/>
      <c r="AL9" s="128"/>
    </row>
    <row r="10" spans="1:38" x14ac:dyDescent="0.2">
      <c r="A10" s="61">
        <v>11</v>
      </c>
      <c r="B10" s="254">
        <v>475</v>
      </c>
      <c r="C10" s="248">
        <v>950</v>
      </c>
      <c r="D10" s="248">
        <v>0</v>
      </c>
      <c r="E10" s="248">
        <v>0</v>
      </c>
      <c r="F10" s="248">
        <v>0</v>
      </c>
      <c r="G10" s="255">
        <v>0</v>
      </c>
      <c r="I10" s="94">
        <v>5</v>
      </c>
      <c r="J10" s="145">
        <v>9245</v>
      </c>
      <c r="K10" s="146">
        <v>0</v>
      </c>
      <c r="L10" s="146">
        <v>0</v>
      </c>
      <c r="M10" s="146">
        <v>0</v>
      </c>
      <c r="N10" s="146">
        <v>0</v>
      </c>
      <c r="O10" s="145">
        <v>9245</v>
      </c>
      <c r="P10" s="146">
        <v>0</v>
      </c>
      <c r="Q10" s="146">
        <v>0</v>
      </c>
      <c r="R10" s="146">
        <v>0</v>
      </c>
      <c r="S10" s="146">
        <v>0</v>
      </c>
      <c r="V10" s="386"/>
      <c r="W10" s="386"/>
      <c r="X10" s="386"/>
      <c r="Y10" s="386"/>
      <c r="Z10" s="386"/>
      <c r="AG10" s="129" t="s">
        <v>176</v>
      </c>
      <c r="AH10" s="60">
        <v>6750</v>
      </c>
      <c r="AI10" s="128">
        <v>9750</v>
      </c>
      <c r="AJ10" s="128">
        <v>13500</v>
      </c>
      <c r="AK10" s="128">
        <v>15000</v>
      </c>
      <c r="AL10" s="128">
        <v>18000</v>
      </c>
    </row>
    <row r="11" spans="1:38" x14ac:dyDescent="0.2">
      <c r="A11" s="61">
        <v>12</v>
      </c>
      <c r="B11" s="254">
        <v>475</v>
      </c>
      <c r="C11" s="248">
        <v>950</v>
      </c>
      <c r="D11" s="248">
        <v>0</v>
      </c>
      <c r="E11" s="248">
        <v>0</v>
      </c>
      <c r="F11" s="248">
        <v>0</v>
      </c>
      <c r="G11" s="255">
        <v>0</v>
      </c>
      <c r="I11" s="94">
        <v>6</v>
      </c>
      <c r="J11" s="145">
        <v>5354</v>
      </c>
      <c r="K11" s="146">
        <v>0</v>
      </c>
      <c r="L11" s="146">
        <v>0</v>
      </c>
      <c r="M11" s="146">
        <v>0</v>
      </c>
      <c r="N11" s="146">
        <v>0</v>
      </c>
      <c r="O11" s="145">
        <v>5354</v>
      </c>
      <c r="P11" s="146">
        <v>0</v>
      </c>
      <c r="Q11" s="146">
        <v>0</v>
      </c>
      <c r="R11" s="146">
        <v>0</v>
      </c>
      <c r="S11" s="146">
        <v>0</v>
      </c>
      <c r="V11" s="386"/>
      <c r="W11" s="386"/>
      <c r="X11" s="386"/>
      <c r="Y11" s="386"/>
      <c r="Z11" s="386"/>
      <c r="AG11" s="129" t="s">
        <v>169</v>
      </c>
      <c r="AH11" s="60">
        <v>13500</v>
      </c>
      <c r="AI11" s="128">
        <v>19500</v>
      </c>
      <c r="AJ11" s="128">
        <v>27000</v>
      </c>
      <c r="AK11" s="128">
        <v>30000</v>
      </c>
      <c r="AL11" s="128">
        <v>36000</v>
      </c>
    </row>
    <row r="12" spans="1:38" x14ac:dyDescent="0.2">
      <c r="A12" s="61">
        <v>13</v>
      </c>
      <c r="B12" s="254">
        <v>475</v>
      </c>
      <c r="C12" s="248">
        <v>950</v>
      </c>
      <c r="D12" s="248">
        <v>0</v>
      </c>
      <c r="E12" s="248">
        <v>0</v>
      </c>
      <c r="F12" s="248">
        <v>0</v>
      </c>
      <c r="G12" s="255">
        <v>0</v>
      </c>
      <c r="I12" s="94">
        <v>7</v>
      </c>
      <c r="J12" s="145">
        <v>5354</v>
      </c>
      <c r="K12" s="146">
        <v>0</v>
      </c>
      <c r="L12" s="146">
        <v>0</v>
      </c>
      <c r="M12" s="146">
        <v>0</v>
      </c>
      <c r="N12" s="146">
        <v>0</v>
      </c>
      <c r="O12" s="145">
        <v>5354</v>
      </c>
      <c r="P12" s="146">
        <v>0</v>
      </c>
      <c r="Q12" s="146">
        <v>0</v>
      </c>
      <c r="R12" s="146">
        <v>0</v>
      </c>
      <c r="S12" s="146">
        <v>0</v>
      </c>
      <c r="V12" s="386"/>
      <c r="W12" s="386"/>
      <c r="X12" s="386"/>
      <c r="Y12" s="386"/>
      <c r="Z12" s="386"/>
      <c r="AG12" s="129" t="s">
        <v>170</v>
      </c>
      <c r="AH12" s="60">
        <v>15000</v>
      </c>
      <c r="AI12" s="128">
        <v>20000</v>
      </c>
      <c r="AJ12" s="128">
        <v>30000</v>
      </c>
      <c r="AK12" s="128">
        <v>35000</v>
      </c>
      <c r="AL12" s="128">
        <v>45000</v>
      </c>
    </row>
    <row r="13" spans="1:38" x14ac:dyDescent="0.2">
      <c r="A13" s="61">
        <v>14</v>
      </c>
      <c r="B13" s="254">
        <v>475</v>
      </c>
      <c r="C13" s="248">
        <v>950</v>
      </c>
      <c r="D13" s="248">
        <v>0</v>
      </c>
      <c r="E13" s="248">
        <v>0</v>
      </c>
      <c r="F13" s="248">
        <v>0</v>
      </c>
      <c r="G13" s="255">
        <v>0</v>
      </c>
      <c r="I13" s="94">
        <v>8</v>
      </c>
      <c r="J13" s="145">
        <v>5354</v>
      </c>
      <c r="K13" s="146">
        <v>0</v>
      </c>
      <c r="L13" s="146">
        <v>0</v>
      </c>
      <c r="M13" s="146">
        <v>0</v>
      </c>
      <c r="N13" s="146">
        <v>0</v>
      </c>
      <c r="O13" s="145">
        <v>5354</v>
      </c>
      <c r="P13" s="146">
        <v>0</v>
      </c>
      <c r="Q13" s="146">
        <v>0</v>
      </c>
      <c r="R13" s="146">
        <v>0</v>
      </c>
      <c r="S13" s="146">
        <v>0</v>
      </c>
      <c r="V13" s="386"/>
      <c r="W13" s="386"/>
      <c r="X13" s="386"/>
      <c r="Y13" s="386"/>
      <c r="Z13" s="386"/>
      <c r="AG13" s="129" t="s">
        <v>171</v>
      </c>
      <c r="AI13" s="128"/>
      <c r="AJ13" s="128"/>
      <c r="AK13" s="128"/>
      <c r="AL13" s="128"/>
    </row>
    <row r="14" spans="1:38" x14ac:dyDescent="0.2">
      <c r="A14" s="61">
        <v>15</v>
      </c>
      <c r="B14" s="254">
        <v>475</v>
      </c>
      <c r="C14" s="248">
        <v>950</v>
      </c>
      <c r="D14" s="248">
        <v>0</v>
      </c>
      <c r="E14" s="248">
        <v>0</v>
      </c>
      <c r="F14" s="248">
        <v>0</v>
      </c>
      <c r="G14" s="255">
        <v>0</v>
      </c>
      <c r="I14" s="94">
        <v>9</v>
      </c>
      <c r="J14" s="145">
        <v>5354</v>
      </c>
      <c r="K14" s="146">
        <v>0</v>
      </c>
      <c r="L14" s="146">
        <v>0</v>
      </c>
      <c r="M14" s="146">
        <v>0</v>
      </c>
      <c r="N14" s="146">
        <v>0</v>
      </c>
      <c r="O14" s="145">
        <v>5354</v>
      </c>
      <c r="P14" s="146">
        <v>0</v>
      </c>
      <c r="Q14" s="146">
        <v>0</v>
      </c>
      <c r="R14" s="146">
        <v>0</v>
      </c>
      <c r="S14" s="146">
        <v>0</v>
      </c>
      <c r="V14" s="386"/>
      <c r="W14" s="386"/>
      <c r="X14" s="386"/>
      <c r="Y14" s="386"/>
      <c r="Z14" s="386"/>
      <c r="AG14" s="129" t="s">
        <v>177</v>
      </c>
      <c r="AH14" s="60">
        <v>4000</v>
      </c>
      <c r="AI14" s="128">
        <v>6000</v>
      </c>
      <c r="AJ14" s="128">
        <v>8000</v>
      </c>
      <c r="AK14" s="128">
        <v>10000</v>
      </c>
      <c r="AL14" s="128">
        <v>14000</v>
      </c>
    </row>
    <row r="15" spans="1:38" x14ac:dyDescent="0.2">
      <c r="A15" s="61">
        <v>16</v>
      </c>
      <c r="B15" s="254">
        <v>650</v>
      </c>
      <c r="C15" s="248">
        <v>1300</v>
      </c>
      <c r="D15" s="248">
        <v>2600</v>
      </c>
      <c r="E15" s="248">
        <v>3900</v>
      </c>
      <c r="F15" s="248">
        <v>5200</v>
      </c>
      <c r="G15" s="255">
        <v>6500</v>
      </c>
      <c r="I15" s="94">
        <v>10</v>
      </c>
      <c r="J15" s="145">
        <v>5354</v>
      </c>
      <c r="K15" s="146">
        <v>0</v>
      </c>
      <c r="L15" s="146">
        <v>0</v>
      </c>
      <c r="M15" s="146">
        <v>0</v>
      </c>
      <c r="N15" s="146">
        <v>0</v>
      </c>
      <c r="O15" s="145">
        <v>5354</v>
      </c>
      <c r="P15" s="146">
        <v>0</v>
      </c>
      <c r="Q15" s="146">
        <v>0</v>
      </c>
      <c r="R15" s="146">
        <v>0</v>
      </c>
      <c r="S15" s="146">
        <v>0</v>
      </c>
      <c r="V15" s="386"/>
      <c r="W15" s="386"/>
      <c r="X15" s="386"/>
      <c r="Y15" s="386"/>
      <c r="Z15" s="386"/>
      <c r="AG15" s="129" t="s">
        <v>172</v>
      </c>
      <c r="AH15" s="60">
        <v>3500</v>
      </c>
      <c r="AI15" s="128">
        <v>6000</v>
      </c>
      <c r="AJ15" s="128">
        <v>9000</v>
      </c>
      <c r="AK15" s="128">
        <v>10000</v>
      </c>
      <c r="AL15" s="128">
        <v>12000</v>
      </c>
    </row>
    <row r="16" spans="1:38" x14ac:dyDescent="0.2">
      <c r="A16" s="61">
        <v>17</v>
      </c>
      <c r="B16" s="254">
        <v>650</v>
      </c>
      <c r="C16" s="248">
        <v>1300</v>
      </c>
      <c r="D16" s="248">
        <v>2600</v>
      </c>
      <c r="E16" s="248">
        <v>3900</v>
      </c>
      <c r="F16" s="248">
        <v>5200</v>
      </c>
      <c r="G16" s="255">
        <v>6500</v>
      </c>
      <c r="I16" s="94">
        <v>11</v>
      </c>
      <c r="J16" s="145">
        <v>5354</v>
      </c>
      <c r="K16" s="146">
        <v>8401</v>
      </c>
      <c r="L16" s="146">
        <v>11299</v>
      </c>
      <c r="M16" s="146">
        <v>13483</v>
      </c>
      <c r="N16" s="146">
        <v>17495</v>
      </c>
      <c r="O16" s="145">
        <v>5354</v>
      </c>
      <c r="P16" s="146">
        <v>8401</v>
      </c>
      <c r="Q16" s="146">
        <v>11299</v>
      </c>
      <c r="R16" s="146">
        <v>13483</v>
      </c>
      <c r="S16" s="147">
        <v>17495</v>
      </c>
      <c r="V16" s="386"/>
      <c r="W16" s="386"/>
      <c r="X16" s="386"/>
      <c r="Y16" s="386"/>
      <c r="Z16" s="386"/>
      <c r="AG16" s="129" t="s">
        <v>173</v>
      </c>
      <c r="AH16" s="60" t="s">
        <v>137</v>
      </c>
      <c r="AI16" s="128" t="s">
        <v>137</v>
      </c>
      <c r="AJ16" s="128" t="s">
        <v>137</v>
      </c>
      <c r="AK16" s="128" t="s">
        <v>137</v>
      </c>
      <c r="AL16" s="128" t="s">
        <v>137</v>
      </c>
    </row>
    <row r="17" spans="1:38" x14ac:dyDescent="0.2">
      <c r="A17" s="61">
        <v>18</v>
      </c>
      <c r="B17" s="254">
        <v>650</v>
      </c>
      <c r="C17" s="248">
        <v>1300</v>
      </c>
      <c r="D17" s="248">
        <v>2600</v>
      </c>
      <c r="E17" s="248">
        <v>3900</v>
      </c>
      <c r="F17" s="248">
        <v>5200</v>
      </c>
      <c r="G17" s="255">
        <v>6500</v>
      </c>
      <c r="I17" s="94">
        <v>12</v>
      </c>
      <c r="J17" s="145">
        <v>5354</v>
      </c>
      <c r="K17" s="146">
        <v>8401</v>
      </c>
      <c r="L17" s="146">
        <v>11299</v>
      </c>
      <c r="M17" s="146">
        <v>13483</v>
      </c>
      <c r="N17" s="146">
        <v>17495</v>
      </c>
      <c r="O17" s="145">
        <v>5354</v>
      </c>
      <c r="P17" s="146">
        <v>8401</v>
      </c>
      <c r="Q17" s="146">
        <v>11299</v>
      </c>
      <c r="R17" s="146">
        <v>13483</v>
      </c>
      <c r="S17" s="147">
        <v>17495</v>
      </c>
      <c r="V17" s="386"/>
      <c r="W17" s="386"/>
      <c r="X17" s="386"/>
      <c r="Y17" s="386"/>
      <c r="Z17" s="386"/>
      <c r="AG17" s="129" t="s">
        <v>174</v>
      </c>
      <c r="AH17" s="60">
        <v>280000</v>
      </c>
      <c r="AI17" s="128">
        <v>480000</v>
      </c>
      <c r="AJ17" s="128">
        <v>650000</v>
      </c>
      <c r="AK17" s="128">
        <v>800000</v>
      </c>
      <c r="AL17" s="128">
        <v>1100000</v>
      </c>
    </row>
    <row r="18" spans="1:38" x14ac:dyDescent="0.2">
      <c r="A18" s="61">
        <v>19</v>
      </c>
      <c r="B18" s="254">
        <v>650</v>
      </c>
      <c r="C18" s="248">
        <v>1300</v>
      </c>
      <c r="D18" s="248">
        <v>2600</v>
      </c>
      <c r="E18" s="248">
        <v>3900</v>
      </c>
      <c r="F18" s="248">
        <v>5200</v>
      </c>
      <c r="G18" s="255">
        <v>6500</v>
      </c>
      <c r="I18" s="94">
        <v>13</v>
      </c>
      <c r="J18" s="145">
        <v>5354</v>
      </c>
      <c r="K18" s="146">
        <v>8401</v>
      </c>
      <c r="L18" s="146">
        <v>11299</v>
      </c>
      <c r="M18" s="146">
        <v>13483</v>
      </c>
      <c r="N18" s="146">
        <v>17495</v>
      </c>
      <c r="O18" s="145">
        <v>5354</v>
      </c>
      <c r="P18" s="146">
        <v>8401</v>
      </c>
      <c r="Q18" s="146">
        <v>11299</v>
      </c>
      <c r="R18" s="146">
        <v>13483</v>
      </c>
      <c r="S18" s="147">
        <v>17495</v>
      </c>
      <c r="V18" s="386"/>
      <c r="W18" s="386"/>
      <c r="X18" s="386"/>
      <c r="Y18" s="386"/>
      <c r="Z18" s="386"/>
      <c r="AG18" s="129"/>
      <c r="AI18" s="128"/>
      <c r="AJ18" s="128"/>
      <c r="AK18" s="128"/>
      <c r="AL18" s="128"/>
    </row>
    <row r="19" spans="1:38" x14ac:dyDescent="0.2">
      <c r="A19" s="61">
        <v>20</v>
      </c>
      <c r="B19" s="254">
        <v>650</v>
      </c>
      <c r="C19" s="248">
        <v>1300</v>
      </c>
      <c r="D19" s="248">
        <v>2600</v>
      </c>
      <c r="E19" s="248">
        <v>3900</v>
      </c>
      <c r="F19" s="248">
        <v>5200</v>
      </c>
      <c r="G19" s="255">
        <v>6500</v>
      </c>
      <c r="I19" s="94">
        <v>14</v>
      </c>
      <c r="J19" s="145">
        <v>5354</v>
      </c>
      <c r="K19" s="146">
        <v>8401</v>
      </c>
      <c r="L19" s="146">
        <v>11299</v>
      </c>
      <c r="M19" s="146">
        <v>13483</v>
      </c>
      <c r="N19" s="146">
        <v>17495</v>
      </c>
      <c r="O19" s="145">
        <v>5354</v>
      </c>
      <c r="P19" s="146">
        <v>8401</v>
      </c>
      <c r="Q19" s="146">
        <v>11299</v>
      </c>
      <c r="R19" s="146">
        <v>13483</v>
      </c>
      <c r="S19" s="147">
        <v>17495</v>
      </c>
      <c r="V19" s="386"/>
      <c r="W19" s="386"/>
      <c r="X19" s="386"/>
      <c r="Y19" s="386"/>
      <c r="Z19" s="386"/>
      <c r="AG19" s="129"/>
      <c r="AI19" s="128"/>
      <c r="AJ19" s="128"/>
      <c r="AK19" s="128"/>
      <c r="AL19" s="128"/>
    </row>
    <row r="20" spans="1:38" x14ac:dyDescent="0.2">
      <c r="A20" s="61">
        <v>21</v>
      </c>
      <c r="B20" s="254">
        <v>650</v>
      </c>
      <c r="C20" s="248">
        <v>1300</v>
      </c>
      <c r="D20" s="248">
        <v>2600</v>
      </c>
      <c r="E20" s="248">
        <v>3900</v>
      </c>
      <c r="F20" s="248">
        <v>5200</v>
      </c>
      <c r="G20" s="255">
        <v>6500</v>
      </c>
      <c r="I20" s="94">
        <v>15</v>
      </c>
      <c r="J20" s="145">
        <v>5354</v>
      </c>
      <c r="K20" s="146">
        <v>8401</v>
      </c>
      <c r="L20" s="146">
        <v>11299</v>
      </c>
      <c r="M20" s="146">
        <v>13483</v>
      </c>
      <c r="N20" s="146">
        <v>17495</v>
      </c>
      <c r="O20" s="145">
        <v>5354</v>
      </c>
      <c r="P20" s="146">
        <v>8401</v>
      </c>
      <c r="Q20" s="146">
        <v>11299</v>
      </c>
      <c r="R20" s="146">
        <v>13483</v>
      </c>
      <c r="S20" s="147">
        <v>17495</v>
      </c>
      <c r="V20" s="386"/>
      <c r="W20" s="386"/>
      <c r="X20" s="386"/>
      <c r="Y20" s="386"/>
      <c r="Z20" s="386"/>
      <c r="AG20" s="129"/>
      <c r="AI20" s="128"/>
      <c r="AJ20" s="128"/>
      <c r="AK20" s="128"/>
      <c r="AL20" s="128"/>
    </row>
    <row r="21" spans="1:38" x14ac:dyDescent="0.2">
      <c r="A21" s="61">
        <v>22</v>
      </c>
      <c r="B21" s="254">
        <v>650</v>
      </c>
      <c r="C21" s="248">
        <v>1300</v>
      </c>
      <c r="D21" s="248">
        <v>2600</v>
      </c>
      <c r="E21" s="248">
        <v>3900</v>
      </c>
      <c r="F21" s="248">
        <v>5200</v>
      </c>
      <c r="G21" s="255">
        <v>6500</v>
      </c>
      <c r="I21" s="94">
        <v>16</v>
      </c>
      <c r="J21" s="145">
        <v>4237</v>
      </c>
      <c r="K21" s="146">
        <v>6648</v>
      </c>
      <c r="L21" s="146">
        <v>8942</v>
      </c>
      <c r="M21" s="146">
        <v>10670</v>
      </c>
      <c r="N21" s="146">
        <v>13845</v>
      </c>
      <c r="O21" s="145">
        <v>4622</v>
      </c>
      <c r="P21" s="146">
        <v>7253</v>
      </c>
      <c r="Q21" s="146">
        <v>9755</v>
      </c>
      <c r="R21" s="146">
        <v>11640</v>
      </c>
      <c r="S21" s="147">
        <v>15103</v>
      </c>
      <c r="V21" s="386"/>
      <c r="W21" s="386"/>
      <c r="X21" s="386"/>
      <c r="Y21" s="386"/>
      <c r="Z21" s="386"/>
      <c r="AG21" s="129"/>
      <c r="AI21" s="128"/>
      <c r="AJ21" s="128"/>
      <c r="AK21" s="128"/>
      <c r="AL21" s="128"/>
    </row>
    <row r="22" spans="1:38" x14ac:dyDescent="0.2">
      <c r="A22" s="61">
        <v>23</v>
      </c>
      <c r="B22" s="254">
        <v>650</v>
      </c>
      <c r="C22" s="248">
        <v>1300</v>
      </c>
      <c r="D22" s="248">
        <v>2600</v>
      </c>
      <c r="E22" s="248">
        <v>3900</v>
      </c>
      <c r="F22" s="248">
        <v>5200</v>
      </c>
      <c r="G22" s="255">
        <v>6500</v>
      </c>
      <c r="I22" s="94">
        <v>17</v>
      </c>
      <c r="J22" s="145">
        <v>4237</v>
      </c>
      <c r="K22" s="146">
        <v>6648</v>
      </c>
      <c r="L22" s="146">
        <v>8942</v>
      </c>
      <c r="M22" s="146">
        <v>10670</v>
      </c>
      <c r="N22" s="146">
        <v>13845</v>
      </c>
      <c r="O22" s="145">
        <v>4622</v>
      </c>
      <c r="P22" s="146">
        <v>7253</v>
      </c>
      <c r="Q22" s="146">
        <v>9755</v>
      </c>
      <c r="R22" s="146">
        <v>11640</v>
      </c>
      <c r="S22" s="147">
        <v>15103</v>
      </c>
      <c r="V22" s="386"/>
      <c r="W22" s="386"/>
      <c r="X22" s="386"/>
      <c r="Y22" s="386"/>
      <c r="Z22" s="386"/>
      <c r="AG22" s="129"/>
      <c r="AI22" s="128"/>
      <c r="AJ22" s="128"/>
      <c r="AK22" s="128"/>
      <c r="AL22" s="128"/>
    </row>
    <row r="23" spans="1:38" x14ac:dyDescent="0.2">
      <c r="A23" s="61">
        <v>24</v>
      </c>
      <c r="B23" s="254">
        <v>650</v>
      </c>
      <c r="C23" s="248">
        <v>1300</v>
      </c>
      <c r="D23" s="248">
        <v>2600</v>
      </c>
      <c r="E23" s="248">
        <v>3900</v>
      </c>
      <c r="F23" s="248">
        <v>5200</v>
      </c>
      <c r="G23" s="255">
        <v>6500</v>
      </c>
      <c r="I23" s="94">
        <v>18</v>
      </c>
      <c r="J23" s="145">
        <v>4237</v>
      </c>
      <c r="K23" s="146">
        <v>6648</v>
      </c>
      <c r="L23" s="146">
        <v>8942</v>
      </c>
      <c r="M23" s="146">
        <v>10670</v>
      </c>
      <c r="N23" s="146">
        <v>13845</v>
      </c>
      <c r="O23" s="145">
        <v>4622</v>
      </c>
      <c r="P23" s="146">
        <v>7253</v>
      </c>
      <c r="Q23" s="146">
        <v>9755</v>
      </c>
      <c r="R23" s="146">
        <v>11640</v>
      </c>
      <c r="S23" s="147">
        <v>15103</v>
      </c>
      <c r="V23" s="386"/>
      <c r="W23" s="386"/>
      <c r="X23" s="386"/>
      <c r="Y23" s="386"/>
      <c r="Z23" s="386"/>
      <c r="AG23" s="129"/>
      <c r="AI23" s="128"/>
      <c r="AJ23" s="128"/>
      <c r="AK23" s="128"/>
      <c r="AL23" s="128"/>
    </row>
    <row r="24" spans="1:38" x14ac:dyDescent="0.2">
      <c r="A24" s="61">
        <v>25</v>
      </c>
      <c r="B24" s="254">
        <v>650</v>
      </c>
      <c r="C24" s="248">
        <v>1300</v>
      </c>
      <c r="D24" s="248">
        <v>2600</v>
      </c>
      <c r="E24" s="248">
        <v>3900</v>
      </c>
      <c r="F24" s="248">
        <v>5200</v>
      </c>
      <c r="G24" s="255">
        <v>6500</v>
      </c>
      <c r="I24" s="94">
        <v>19</v>
      </c>
      <c r="J24" s="145">
        <v>4237</v>
      </c>
      <c r="K24" s="146">
        <v>6648</v>
      </c>
      <c r="L24" s="146">
        <v>8942</v>
      </c>
      <c r="M24" s="146">
        <v>10670</v>
      </c>
      <c r="N24" s="146">
        <v>13845</v>
      </c>
      <c r="O24" s="145">
        <v>4622</v>
      </c>
      <c r="P24" s="146">
        <v>7253</v>
      </c>
      <c r="Q24" s="146">
        <v>9755</v>
      </c>
      <c r="R24" s="146">
        <v>11640</v>
      </c>
      <c r="S24" s="147">
        <v>15103</v>
      </c>
      <c r="V24" s="386"/>
      <c r="W24" s="386"/>
      <c r="X24" s="386"/>
      <c r="Y24" s="386"/>
      <c r="Z24" s="386"/>
      <c r="AG24" s="129"/>
      <c r="AI24" s="128"/>
      <c r="AJ24" s="128"/>
      <c r="AK24" s="128"/>
      <c r="AL24" s="128"/>
    </row>
    <row r="25" spans="1:38" x14ac:dyDescent="0.2">
      <c r="A25" s="61">
        <v>26</v>
      </c>
      <c r="B25" s="254">
        <v>650</v>
      </c>
      <c r="C25" s="248">
        <v>1300</v>
      </c>
      <c r="D25" s="248">
        <v>2600</v>
      </c>
      <c r="E25" s="248">
        <v>3900</v>
      </c>
      <c r="F25" s="248">
        <v>5200</v>
      </c>
      <c r="G25" s="255">
        <v>6500</v>
      </c>
      <c r="I25" s="94">
        <v>20</v>
      </c>
      <c r="J25" s="145">
        <v>4237</v>
      </c>
      <c r="K25" s="146">
        <v>6648</v>
      </c>
      <c r="L25" s="146">
        <v>8942</v>
      </c>
      <c r="M25" s="146">
        <v>10670</v>
      </c>
      <c r="N25" s="146">
        <v>13845</v>
      </c>
      <c r="O25" s="145">
        <v>4622</v>
      </c>
      <c r="P25" s="146">
        <v>7253</v>
      </c>
      <c r="Q25" s="146">
        <v>9755</v>
      </c>
      <c r="R25" s="146">
        <v>11640</v>
      </c>
      <c r="S25" s="147">
        <v>15103</v>
      </c>
      <c r="V25" s="386"/>
      <c r="W25" s="386"/>
      <c r="X25" s="386"/>
      <c r="Y25" s="386"/>
      <c r="Z25" s="386"/>
      <c r="AG25" s="129"/>
      <c r="AI25" s="128"/>
      <c r="AJ25" s="128"/>
      <c r="AK25" s="128"/>
      <c r="AL25" s="128"/>
    </row>
    <row r="26" spans="1:38" x14ac:dyDescent="0.2">
      <c r="A26" s="61">
        <v>27</v>
      </c>
      <c r="B26" s="254">
        <v>650</v>
      </c>
      <c r="C26" s="248">
        <v>1300</v>
      </c>
      <c r="D26" s="248">
        <v>2600</v>
      </c>
      <c r="E26" s="248">
        <v>3900</v>
      </c>
      <c r="F26" s="248">
        <v>5200</v>
      </c>
      <c r="G26" s="255">
        <v>6500</v>
      </c>
      <c r="I26" s="94">
        <v>21</v>
      </c>
      <c r="J26" s="145">
        <v>3852</v>
      </c>
      <c r="K26" s="146">
        <v>6044</v>
      </c>
      <c r="L26" s="146">
        <v>8129</v>
      </c>
      <c r="M26" s="146">
        <v>9700</v>
      </c>
      <c r="N26" s="146">
        <v>12586</v>
      </c>
      <c r="O26" s="145">
        <v>5008</v>
      </c>
      <c r="P26" s="146">
        <v>7857</v>
      </c>
      <c r="Q26" s="146">
        <v>10568</v>
      </c>
      <c r="R26" s="146">
        <v>12610</v>
      </c>
      <c r="S26" s="147">
        <v>16362</v>
      </c>
      <c r="V26" s="386"/>
      <c r="W26" s="386"/>
      <c r="X26" s="386"/>
      <c r="Y26" s="386"/>
      <c r="Z26" s="386"/>
      <c r="AG26" s="129"/>
      <c r="AI26" s="128"/>
      <c r="AJ26" s="128"/>
      <c r="AK26" s="128"/>
      <c r="AL26" s="128"/>
    </row>
    <row r="27" spans="1:38" x14ac:dyDescent="0.2">
      <c r="A27" s="61">
        <v>28</v>
      </c>
      <c r="B27" s="254">
        <v>650</v>
      </c>
      <c r="C27" s="248">
        <v>1300</v>
      </c>
      <c r="D27" s="248">
        <v>2600</v>
      </c>
      <c r="E27" s="248">
        <v>3900</v>
      </c>
      <c r="F27" s="248">
        <v>5200</v>
      </c>
      <c r="G27" s="255">
        <v>6500</v>
      </c>
      <c r="I27" s="94">
        <v>22</v>
      </c>
      <c r="J27" s="145">
        <v>3852</v>
      </c>
      <c r="K27" s="146">
        <v>6044</v>
      </c>
      <c r="L27" s="146">
        <v>8129</v>
      </c>
      <c r="M27" s="146">
        <v>9700</v>
      </c>
      <c r="N27" s="146">
        <v>12586</v>
      </c>
      <c r="O27" s="145">
        <v>5008</v>
      </c>
      <c r="P27" s="146">
        <v>7857</v>
      </c>
      <c r="Q27" s="146">
        <v>10568</v>
      </c>
      <c r="R27" s="146">
        <v>12610</v>
      </c>
      <c r="S27" s="147">
        <v>16362</v>
      </c>
      <c r="V27" s="386"/>
      <c r="W27" s="386"/>
      <c r="X27" s="386"/>
      <c r="Y27" s="386"/>
      <c r="Z27" s="386"/>
      <c r="AG27" s="129"/>
      <c r="AI27" s="128"/>
      <c r="AJ27" s="128"/>
      <c r="AK27" s="128"/>
      <c r="AL27" s="128"/>
    </row>
    <row r="28" spans="1:38" x14ac:dyDescent="0.2">
      <c r="A28" s="61">
        <v>29</v>
      </c>
      <c r="B28" s="254">
        <v>650</v>
      </c>
      <c r="C28" s="248">
        <v>1300</v>
      </c>
      <c r="D28" s="248">
        <v>2600</v>
      </c>
      <c r="E28" s="248">
        <v>3900</v>
      </c>
      <c r="F28" s="248">
        <v>5200</v>
      </c>
      <c r="G28" s="255">
        <v>6500</v>
      </c>
      <c r="I28" s="94">
        <v>23</v>
      </c>
      <c r="J28" s="145">
        <v>3852</v>
      </c>
      <c r="K28" s="146">
        <v>6044</v>
      </c>
      <c r="L28" s="146">
        <v>8129</v>
      </c>
      <c r="M28" s="146">
        <v>9700</v>
      </c>
      <c r="N28" s="146">
        <v>12586</v>
      </c>
      <c r="O28" s="145">
        <v>5008</v>
      </c>
      <c r="P28" s="146">
        <v>7857</v>
      </c>
      <c r="Q28" s="146">
        <v>10568</v>
      </c>
      <c r="R28" s="146">
        <v>12610</v>
      </c>
      <c r="S28" s="147">
        <v>16362</v>
      </c>
      <c r="V28" s="386"/>
      <c r="W28" s="386"/>
      <c r="X28" s="386"/>
      <c r="Y28" s="386"/>
      <c r="Z28" s="386"/>
      <c r="AG28" s="129"/>
      <c r="AI28" s="128"/>
      <c r="AJ28" s="128"/>
      <c r="AK28" s="128"/>
      <c r="AL28" s="128"/>
    </row>
    <row r="29" spans="1:38" x14ac:dyDescent="0.2">
      <c r="A29" s="61">
        <v>30</v>
      </c>
      <c r="B29" s="254">
        <v>650</v>
      </c>
      <c r="C29" s="248">
        <v>1300</v>
      </c>
      <c r="D29" s="248">
        <v>2600</v>
      </c>
      <c r="E29" s="248">
        <v>3900</v>
      </c>
      <c r="F29" s="248">
        <v>5200</v>
      </c>
      <c r="G29" s="255">
        <v>6500</v>
      </c>
      <c r="I29" s="94">
        <v>24</v>
      </c>
      <c r="J29" s="145">
        <v>3852</v>
      </c>
      <c r="K29" s="146">
        <v>6044</v>
      </c>
      <c r="L29" s="146">
        <v>8129</v>
      </c>
      <c r="M29" s="146">
        <v>9700</v>
      </c>
      <c r="N29" s="146">
        <v>12586</v>
      </c>
      <c r="O29" s="145">
        <v>5008</v>
      </c>
      <c r="P29" s="146">
        <v>7857</v>
      </c>
      <c r="Q29" s="146">
        <v>10568</v>
      </c>
      <c r="R29" s="146">
        <v>12610</v>
      </c>
      <c r="S29" s="147">
        <v>16362</v>
      </c>
      <c r="V29" s="386"/>
      <c r="W29" s="386"/>
      <c r="X29" s="386"/>
      <c r="Y29" s="386"/>
      <c r="Z29" s="386"/>
      <c r="AG29" s="129"/>
      <c r="AI29" s="128"/>
      <c r="AJ29" s="128"/>
      <c r="AK29" s="128"/>
      <c r="AL29" s="128"/>
    </row>
    <row r="30" spans="1:38" x14ac:dyDescent="0.2">
      <c r="A30" s="61">
        <v>31</v>
      </c>
      <c r="B30" s="254">
        <v>650</v>
      </c>
      <c r="C30" s="248">
        <v>1300</v>
      </c>
      <c r="D30" s="248">
        <v>2600</v>
      </c>
      <c r="E30" s="248">
        <v>3900</v>
      </c>
      <c r="F30" s="248">
        <v>5200</v>
      </c>
      <c r="G30" s="255">
        <v>6500</v>
      </c>
      <c r="I30" s="94">
        <v>25</v>
      </c>
      <c r="J30" s="145">
        <v>3852</v>
      </c>
      <c r="K30" s="146">
        <v>6044</v>
      </c>
      <c r="L30" s="146">
        <v>8129</v>
      </c>
      <c r="M30" s="146">
        <v>9700</v>
      </c>
      <c r="N30" s="146">
        <v>12586</v>
      </c>
      <c r="O30" s="145">
        <v>5008</v>
      </c>
      <c r="P30" s="146">
        <v>7857</v>
      </c>
      <c r="Q30" s="146">
        <v>10568</v>
      </c>
      <c r="R30" s="146">
        <v>12610</v>
      </c>
      <c r="S30" s="147">
        <v>16362</v>
      </c>
      <c r="V30" s="386"/>
      <c r="W30" s="386"/>
      <c r="X30" s="386"/>
      <c r="Y30" s="386"/>
      <c r="Z30" s="386"/>
      <c r="AG30" s="129"/>
      <c r="AI30" s="128"/>
      <c r="AJ30" s="128"/>
      <c r="AK30" s="128"/>
      <c r="AL30" s="128"/>
    </row>
    <row r="31" spans="1:38" x14ac:dyDescent="0.2">
      <c r="A31" s="61">
        <v>32</v>
      </c>
      <c r="B31" s="254">
        <v>650</v>
      </c>
      <c r="C31" s="248">
        <v>1300</v>
      </c>
      <c r="D31" s="248">
        <v>2600</v>
      </c>
      <c r="E31" s="248">
        <v>3900</v>
      </c>
      <c r="F31" s="248">
        <v>5200</v>
      </c>
      <c r="G31" s="255">
        <v>6500</v>
      </c>
      <c r="I31" s="94">
        <v>26</v>
      </c>
      <c r="J31" s="145">
        <v>3852</v>
      </c>
      <c r="K31" s="146">
        <v>6044</v>
      </c>
      <c r="L31" s="146">
        <v>8129</v>
      </c>
      <c r="M31" s="146">
        <v>9700</v>
      </c>
      <c r="N31" s="146">
        <v>12586</v>
      </c>
      <c r="O31" s="145">
        <v>5008</v>
      </c>
      <c r="P31" s="146">
        <v>7857</v>
      </c>
      <c r="Q31" s="146">
        <v>10568</v>
      </c>
      <c r="R31" s="146">
        <v>12610</v>
      </c>
      <c r="S31" s="147">
        <v>16362</v>
      </c>
      <c r="V31" s="386"/>
      <c r="W31" s="386"/>
      <c r="X31" s="386"/>
      <c r="Y31" s="386"/>
      <c r="Z31" s="386"/>
      <c r="AG31" s="129"/>
      <c r="AI31" s="128"/>
      <c r="AJ31" s="128"/>
      <c r="AK31" s="128"/>
      <c r="AL31" s="128"/>
    </row>
    <row r="32" spans="1:38" x14ac:dyDescent="0.2">
      <c r="A32" s="61">
        <v>33</v>
      </c>
      <c r="B32" s="254">
        <v>650</v>
      </c>
      <c r="C32" s="248">
        <v>1300</v>
      </c>
      <c r="D32" s="248">
        <v>2600</v>
      </c>
      <c r="E32" s="248">
        <v>3900</v>
      </c>
      <c r="F32" s="248">
        <v>5200</v>
      </c>
      <c r="G32" s="255">
        <v>6500</v>
      </c>
      <c r="I32" s="94">
        <v>27</v>
      </c>
      <c r="J32" s="145">
        <v>3852</v>
      </c>
      <c r="K32" s="146">
        <v>6044</v>
      </c>
      <c r="L32" s="146">
        <v>8129</v>
      </c>
      <c r="M32" s="146">
        <v>9700</v>
      </c>
      <c r="N32" s="146">
        <v>12586</v>
      </c>
      <c r="O32" s="145">
        <v>5008</v>
      </c>
      <c r="P32" s="146">
        <v>7857</v>
      </c>
      <c r="Q32" s="146">
        <v>10568</v>
      </c>
      <c r="R32" s="146">
        <v>12610</v>
      </c>
      <c r="S32" s="147">
        <v>16362</v>
      </c>
      <c r="V32" s="386"/>
      <c r="W32" s="386"/>
      <c r="X32" s="386"/>
      <c r="Y32" s="386"/>
      <c r="Z32" s="386"/>
      <c r="AG32" s="129"/>
      <c r="AI32" s="128"/>
      <c r="AJ32" s="128"/>
      <c r="AK32" s="128"/>
      <c r="AL32" s="128"/>
    </row>
    <row r="33" spans="1:38" x14ac:dyDescent="0.2">
      <c r="A33" s="61">
        <v>34</v>
      </c>
      <c r="B33" s="254">
        <v>650</v>
      </c>
      <c r="C33" s="248">
        <v>1300</v>
      </c>
      <c r="D33" s="248">
        <v>2600</v>
      </c>
      <c r="E33" s="248">
        <v>3900</v>
      </c>
      <c r="F33" s="248">
        <v>5200</v>
      </c>
      <c r="G33" s="255">
        <v>6500</v>
      </c>
      <c r="I33" s="94">
        <v>28</v>
      </c>
      <c r="J33" s="145">
        <v>3852</v>
      </c>
      <c r="K33" s="146">
        <v>6044</v>
      </c>
      <c r="L33" s="146">
        <v>8129</v>
      </c>
      <c r="M33" s="146">
        <v>9700</v>
      </c>
      <c r="N33" s="146">
        <v>12586</v>
      </c>
      <c r="O33" s="145">
        <v>5008</v>
      </c>
      <c r="P33" s="146">
        <v>7857</v>
      </c>
      <c r="Q33" s="146">
        <v>10568</v>
      </c>
      <c r="R33" s="146">
        <v>12610</v>
      </c>
      <c r="S33" s="147">
        <v>16362</v>
      </c>
      <c r="V33" s="386"/>
      <c r="W33" s="386"/>
      <c r="X33" s="386"/>
      <c r="Y33" s="386"/>
      <c r="Z33" s="386"/>
      <c r="AG33" s="129"/>
      <c r="AI33" s="128"/>
      <c r="AJ33" s="128"/>
      <c r="AK33" s="128"/>
      <c r="AL33" s="128"/>
    </row>
    <row r="34" spans="1:38" x14ac:dyDescent="0.2">
      <c r="A34" s="61">
        <v>35</v>
      </c>
      <c r="B34" s="254">
        <v>650</v>
      </c>
      <c r="C34" s="248">
        <v>1300</v>
      </c>
      <c r="D34" s="248">
        <v>2600</v>
      </c>
      <c r="E34" s="248">
        <v>3900</v>
      </c>
      <c r="F34" s="248">
        <v>5200</v>
      </c>
      <c r="G34" s="255">
        <v>6500</v>
      </c>
      <c r="I34" s="94">
        <v>29</v>
      </c>
      <c r="J34" s="145">
        <v>3852</v>
      </c>
      <c r="K34" s="146">
        <v>6044</v>
      </c>
      <c r="L34" s="146">
        <v>8129</v>
      </c>
      <c r="M34" s="146">
        <v>9700</v>
      </c>
      <c r="N34" s="146">
        <v>12586</v>
      </c>
      <c r="O34" s="145">
        <v>5008</v>
      </c>
      <c r="P34" s="146">
        <v>7857</v>
      </c>
      <c r="Q34" s="146">
        <v>10568</v>
      </c>
      <c r="R34" s="146">
        <v>12610</v>
      </c>
      <c r="S34" s="147">
        <v>16362</v>
      </c>
      <c r="V34" s="386"/>
      <c r="W34" s="386"/>
      <c r="X34" s="386"/>
      <c r="Y34" s="386"/>
      <c r="Z34" s="386"/>
      <c r="AG34" s="129"/>
      <c r="AI34" s="128"/>
      <c r="AJ34" s="128"/>
      <c r="AK34" s="128"/>
      <c r="AL34" s="128"/>
    </row>
    <row r="35" spans="1:38" x14ac:dyDescent="0.2">
      <c r="A35" s="61">
        <v>36</v>
      </c>
      <c r="B35" s="254">
        <v>650</v>
      </c>
      <c r="C35" s="248">
        <v>1300</v>
      </c>
      <c r="D35" s="248">
        <v>2600</v>
      </c>
      <c r="E35" s="248">
        <v>3900</v>
      </c>
      <c r="F35" s="248">
        <v>5200</v>
      </c>
      <c r="G35" s="255">
        <v>6500</v>
      </c>
      <c r="I35" s="94">
        <v>30</v>
      </c>
      <c r="J35" s="145">
        <v>3852</v>
      </c>
      <c r="K35" s="146">
        <v>6044</v>
      </c>
      <c r="L35" s="146">
        <v>8129</v>
      </c>
      <c r="M35" s="146">
        <v>9700</v>
      </c>
      <c r="N35" s="146">
        <v>12586</v>
      </c>
      <c r="O35" s="145">
        <v>5008</v>
      </c>
      <c r="P35" s="146">
        <v>7857</v>
      </c>
      <c r="Q35" s="146">
        <v>10568</v>
      </c>
      <c r="R35" s="146">
        <v>12610</v>
      </c>
      <c r="S35" s="147">
        <v>16362</v>
      </c>
      <c r="V35" s="386"/>
      <c r="W35" s="386"/>
      <c r="X35" s="386"/>
      <c r="Y35" s="386"/>
      <c r="Z35" s="386"/>
      <c r="AG35" s="129"/>
      <c r="AI35" s="128"/>
      <c r="AJ35" s="128"/>
      <c r="AK35" s="128"/>
      <c r="AL35" s="128"/>
    </row>
    <row r="36" spans="1:38" x14ac:dyDescent="0.2">
      <c r="A36" s="61">
        <v>37</v>
      </c>
      <c r="B36" s="254">
        <v>650</v>
      </c>
      <c r="C36" s="248">
        <v>1300</v>
      </c>
      <c r="D36" s="248">
        <v>2600</v>
      </c>
      <c r="E36" s="248">
        <v>3900</v>
      </c>
      <c r="F36" s="248">
        <v>5200</v>
      </c>
      <c r="G36" s="255">
        <v>6500</v>
      </c>
      <c r="I36" s="94">
        <v>31</v>
      </c>
      <c r="J36" s="145">
        <v>3852</v>
      </c>
      <c r="K36" s="146">
        <v>6044</v>
      </c>
      <c r="L36" s="146">
        <v>8129</v>
      </c>
      <c r="M36" s="146">
        <v>9700</v>
      </c>
      <c r="N36" s="146">
        <v>12586</v>
      </c>
      <c r="O36" s="145">
        <v>5008</v>
      </c>
      <c r="P36" s="146">
        <v>7857</v>
      </c>
      <c r="Q36" s="146">
        <v>10568</v>
      </c>
      <c r="R36" s="146">
        <v>12610</v>
      </c>
      <c r="S36" s="147">
        <v>16362</v>
      </c>
      <c r="V36" s="386"/>
      <c r="W36" s="386"/>
      <c r="X36" s="386"/>
      <c r="Y36" s="386"/>
      <c r="Z36" s="386"/>
      <c r="AG36" s="129"/>
      <c r="AI36" s="128"/>
      <c r="AJ36" s="128"/>
      <c r="AK36" s="128"/>
      <c r="AL36" s="128"/>
    </row>
    <row r="37" spans="1:38" x14ac:dyDescent="0.2">
      <c r="A37" s="61">
        <v>38</v>
      </c>
      <c r="B37" s="254">
        <v>650</v>
      </c>
      <c r="C37" s="248">
        <v>1300</v>
      </c>
      <c r="D37" s="248">
        <v>2600</v>
      </c>
      <c r="E37" s="248">
        <v>3900</v>
      </c>
      <c r="F37" s="248">
        <v>5200</v>
      </c>
      <c r="G37" s="255">
        <v>6500</v>
      </c>
      <c r="I37" s="94">
        <v>32</v>
      </c>
      <c r="J37" s="145">
        <v>3852</v>
      </c>
      <c r="K37" s="146">
        <v>6044</v>
      </c>
      <c r="L37" s="146">
        <v>8129</v>
      </c>
      <c r="M37" s="146">
        <v>9700</v>
      </c>
      <c r="N37" s="146">
        <v>12586</v>
      </c>
      <c r="O37" s="145">
        <v>5008</v>
      </c>
      <c r="P37" s="146">
        <v>7857</v>
      </c>
      <c r="Q37" s="146">
        <v>10568</v>
      </c>
      <c r="R37" s="146">
        <v>12610</v>
      </c>
      <c r="S37" s="147">
        <v>16362</v>
      </c>
      <c r="V37" s="386"/>
      <c r="W37" s="386"/>
      <c r="X37" s="386"/>
      <c r="Y37" s="386"/>
      <c r="Z37" s="386"/>
      <c r="AG37" s="129"/>
      <c r="AI37" s="128"/>
      <c r="AJ37" s="128"/>
      <c r="AK37" s="128"/>
      <c r="AL37" s="128"/>
    </row>
    <row r="38" spans="1:38" x14ac:dyDescent="0.2">
      <c r="A38" s="61">
        <v>39</v>
      </c>
      <c r="B38" s="254">
        <v>650</v>
      </c>
      <c r="C38" s="248">
        <v>1300</v>
      </c>
      <c r="D38" s="248">
        <v>2600</v>
      </c>
      <c r="E38" s="248">
        <v>3900</v>
      </c>
      <c r="F38" s="248">
        <v>5200</v>
      </c>
      <c r="G38" s="255">
        <v>6500</v>
      </c>
      <c r="I38" s="94">
        <v>33</v>
      </c>
      <c r="J38" s="145">
        <v>3852</v>
      </c>
      <c r="K38" s="146">
        <v>6044</v>
      </c>
      <c r="L38" s="146">
        <v>8129</v>
      </c>
      <c r="M38" s="146">
        <v>9700</v>
      </c>
      <c r="N38" s="146">
        <v>12586</v>
      </c>
      <c r="O38" s="145">
        <v>5008</v>
      </c>
      <c r="P38" s="146">
        <v>7857</v>
      </c>
      <c r="Q38" s="146">
        <v>10568</v>
      </c>
      <c r="R38" s="146">
        <v>12610</v>
      </c>
      <c r="S38" s="147">
        <v>16362</v>
      </c>
      <c r="V38" s="386"/>
      <c r="W38" s="386"/>
      <c r="X38" s="386"/>
      <c r="Y38" s="386"/>
      <c r="Z38" s="386"/>
      <c r="AG38" s="129"/>
      <c r="AI38" s="128"/>
      <c r="AJ38" s="128"/>
      <c r="AK38" s="128"/>
      <c r="AL38" s="128"/>
    </row>
    <row r="39" spans="1:38" x14ac:dyDescent="0.2">
      <c r="A39" s="61">
        <v>40</v>
      </c>
      <c r="B39" s="254">
        <v>650</v>
      </c>
      <c r="C39" s="248">
        <v>1300</v>
      </c>
      <c r="D39" s="248">
        <v>2600</v>
      </c>
      <c r="E39" s="248">
        <v>3900</v>
      </c>
      <c r="F39" s="248">
        <v>5200</v>
      </c>
      <c r="G39" s="255">
        <v>6500</v>
      </c>
      <c r="I39" s="94">
        <v>34</v>
      </c>
      <c r="J39" s="145">
        <v>3852</v>
      </c>
      <c r="K39" s="146">
        <v>6044</v>
      </c>
      <c r="L39" s="146">
        <v>8129</v>
      </c>
      <c r="M39" s="146">
        <v>9700</v>
      </c>
      <c r="N39" s="146">
        <v>12586</v>
      </c>
      <c r="O39" s="145">
        <v>5008</v>
      </c>
      <c r="P39" s="146">
        <v>7857</v>
      </c>
      <c r="Q39" s="146">
        <v>10568</v>
      </c>
      <c r="R39" s="146">
        <v>12610</v>
      </c>
      <c r="S39" s="147">
        <v>16362</v>
      </c>
      <c r="V39" s="386"/>
      <c r="W39" s="386"/>
      <c r="X39" s="386"/>
      <c r="Y39" s="386"/>
      <c r="Z39" s="386"/>
      <c r="AG39" s="129"/>
      <c r="AI39" s="128"/>
      <c r="AJ39" s="128"/>
      <c r="AK39" s="128"/>
      <c r="AL39" s="128"/>
    </row>
    <row r="40" spans="1:38" x14ac:dyDescent="0.2">
      <c r="A40" s="61">
        <v>41</v>
      </c>
      <c r="B40" s="254">
        <v>750</v>
      </c>
      <c r="C40" s="248">
        <v>1500</v>
      </c>
      <c r="D40" s="248">
        <v>3000</v>
      </c>
      <c r="E40" s="248">
        <v>4500</v>
      </c>
      <c r="F40" s="248">
        <v>6000</v>
      </c>
      <c r="G40" s="255">
        <v>7500</v>
      </c>
      <c r="I40" s="94">
        <v>35</v>
      </c>
      <c r="J40" s="145">
        <v>3852</v>
      </c>
      <c r="K40" s="146">
        <v>6044</v>
      </c>
      <c r="L40" s="146">
        <v>8129</v>
      </c>
      <c r="M40" s="146">
        <v>9700</v>
      </c>
      <c r="N40" s="146">
        <v>12586</v>
      </c>
      <c r="O40" s="145">
        <v>5008</v>
      </c>
      <c r="P40" s="146">
        <v>7857</v>
      </c>
      <c r="Q40" s="146">
        <v>10568</v>
      </c>
      <c r="R40" s="146">
        <v>12610</v>
      </c>
      <c r="S40" s="147">
        <v>16362</v>
      </c>
      <c r="V40" s="386"/>
      <c r="W40" s="386"/>
      <c r="X40" s="386"/>
      <c r="Y40" s="386"/>
      <c r="Z40" s="386"/>
      <c r="AG40" s="129"/>
      <c r="AI40" s="128"/>
      <c r="AJ40" s="128"/>
      <c r="AK40" s="128"/>
      <c r="AL40" s="128"/>
    </row>
    <row r="41" spans="1:38" x14ac:dyDescent="0.2">
      <c r="A41" s="61">
        <v>42</v>
      </c>
      <c r="B41" s="254">
        <v>750</v>
      </c>
      <c r="C41" s="248">
        <v>1500</v>
      </c>
      <c r="D41" s="248">
        <v>3000</v>
      </c>
      <c r="E41" s="248">
        <v>4500</v>
      </c>
      <c r="F41" s="248">
        <v>6000</v>
      </c>
      <c r="G41" s="255">
        <v>7500</v>
      </c>
      <c r="I41" s="94">
        <v>36</v>
      </c>
      <c r="J41" s="145">
        <v>4622</v>
      </c>
      <c r="K41" s="146">
        <v>7253</v>
      </c>
      <c r="L41" s="146">
        <v>9755</v>
      </c>
      <c r="M41" s="146">
        <v>11640</v>
      </c>
      <c r="N41" s="146">
        <v>15103</v>
      </c>
      <c r="O41" s="145">
        <v>6009</v>
      </c>
      <c r="P41" s="146">
        <v>9429</v>
      </c>
      <c r="Q41" s="146">
        <v>12681</v>
      </c>
      <c r="R41" s="146">
        <v>15132</v>
      </c>
      <c r="S41" s="147">
        <v>19634</v>
      </c>
      <c r="V41" s="386"/>
      <c r="W41" s="386"/>
      <c r="X41" s="386"/>
      <c r="Y41" s="386"/>
      <c r="Z41" s="386"/>
      <c r="AG41" s="129"/>
      <c r="AI41" s="128"/>
      <c r="AJ41" s="128"/>
      <c r="AK41" s="128"/>
      <c r="AL41" s="128"/>
    </row>
    <row r="42" spans="1:38" x14ac:dyDescent="0.2">
      <c r="A42" s="61">
        <v>43</v>
      </c>
      <c r="B42" s="254">
        <v>750</v>
      </c>
      <c r="C42" s="248">
        <v>1500</v>
      </c>
      <c r="D42" s="248">
        <v>3000</v>
      </c>
      <c r="E42" s="248">
        <v>4500</v>
      </c>
      <c r="F42" s="248">
        <v>6000</v>
      </c>
      <c r="G42" s="255">
        <v>7500</v>
      </c>
      <c r="I42" s="94">
        <v>37</v>
      </c>
      <c r="J42" s="145">
        <v>4622</v>
      </c>
      <c r="K42" s="146">
        <v>7253</v>
      </c>
      <c r="L42" s="146">
        <v>9755</v>
      </c>
      <c r="M42" s="146">
        <v>11640</v>
      </c>
      <c r="N42" s="146">
        <v>15103</v>
      </c>
      <c r="O42" s="145">
        <v>6009</v>
      </c>
      <c r="P42" s="146">
        <v>9429</v>
      </c>
      <c r="Q42" s="146">
        <v>12681</v>
      </c>
      <c r="R42" s="146">
        <v>15132</v>
      </c>
      <c r="S42" s="147">
        <v>19634</v>
      </c>
      <c r="V42" s="386"/>
      <c r="W42" s="386"/>
      <c r="X42" s="386"/>
      <c r="Y42" s="386"/>
      <c r="Z42" s="386"/>
      <c r="AG42" s="129"/>
      <c r="AI42" s="128"/>
      <c r="AJ42" s="128"/>
      <c r="AK42" s="128"/>
      <c r="AL42" s="128"/>
    </row>
    <row r="43" spans="1:38" x14ac:dyDescent="0.2">
      <c r="A43" s="61">
        <v>44</v>
      </c>
      <c r="B43" s="254">
        <v>750</v>
      </c>
      <c r="C43" s="248">
        <v>1500</v>
      </c>
      <c r="D43" s="248">
        <v>3000</v>
      </c>
      <c r="E43" s="248">
        <v>4500</v>
      </c>
      <c r="F43" s="248">
        <v>6000</v>
      </c>
      <c r="G43" s="255">
        <v>7500</v>
      </c>
      <c r="I43" s="94">
        <v>38</v>
      </c>
      <c r="J43" s="145">
        <v>4622</v>
      </c>
      <c r="K43" s="146">
        <v>7253</v>
      </c>
      <c r="L43" s="146">
        <v>9755</v>
      </c>
      <c r="M43" s="146">
        <v>11640</v>
      </c>
      <c r="N43" s="146">
        <v>15103</v>
      </c>
      <c r="O43" s="145">
        <v>6009</v>
      </c>
      <c r="P43" s="146">
        <v>9429</v>
      </c>
      <c r="Q43" s="146">
        <v>12681</v>
      </c>
      <c r="R43" s="146">
        <v>15132</v>
      </c>
      <c r="S43" s="147">
        <v>19634</v>
      </c>
      <c r="V43" s="387" t="s">
        <v>238</v>
      </c>
      <c r="W43" s="387">
        <v>20</v>
      </c>
      <c r="X43" s="387" t="s">
        <v>239</v>
      </c>
      <c r="Y43" s="388">
        <v>2.35</v>
      </c>
      <c r="Z43" s="388">
        <v>1.92</v>
      </c>
      <c r="AG43" s="129"/>
      <c r="AI43" s="128"/>
      <c r="AJ43" s="128"/>
      <c r="AK43" s="128"/>
      <c r="AL43" s="128"/>
    </row>
    <row r="44" spans="1:38" x14ac:dyDescent="0.2">
      <c r="A44" s="61">
        <v>45</v>
      </c>
      <c r="B44" s="254">
        <v>750</v>
      </c>
      <c r="C44" s="248">
        <v>1500</v>
      </c>
      <c r="D44" s="248">
        <v>3000</v>
      </c>
      <c r="E44" s="248">
        <v>4500</v>
      </c>
      <c r="F44" s="248">
        <v>6000</v>
      </c>
      <c r="G44" s="255">
        <v>7500</v>
      </c>
      <c r="I44" s="94">
        <v>39</v>
      </c>
      <c r="J44" s="145">
        <v>4622</v>
      </c>
      <c r="K44" s="146">
        <v>7253</v>
      </c>
      <c r="L44" s="146">
        <v>9755</v>
      </c>
      <c r="M44" s="146">
        <v>11640</v>
      </c>
      <c r="N44" s="146">
        <v>15103</v>
      </c>
      <c r="O44" s="145">
        <v>6009</v>
      </c>
      <c r="P44" s="146">
        <v>9429</v>
      </c>
      <c r="Q44" s="146">
        <v>12681</v>
      </c>
      <c r="R44" s="146">
        <v>15132</v>
      </c>
      <c r="S44" s="147">
        <v>19634</v>
      </c>
      <c r="V44" s="387" t="s">
        <v>238</v>
      </c>
      <c r="W44" s="387">
        <v>21</v>
      </c>
      <c r="X44" s="387" t="s">
        <v>240</v>
      </c>
      <c r="Y44" s="388">
        <v>2.4500000000000002</v>
      </c>
      <c r="Z44" s="388">
        <v>2.0099999999999998</v>
      </c>
      <c r="AG44" s="129"/>
      <c r="AI44" s="128"/>
      <c r="AJ44" s="128"/>
      <c r="AK44" s="128"/>
      <c r="AL44" s="128"/>
    </row>
    <row r="45" spans="1:38" x14ac:dyDescent="0.2">
      <c r="A45" s="61">
        <v>46</v>
      </c>
      <c r="B45" s="254">
        <v>750</v>
      </c>
      <c r="C45" s="248">
        <v>1500</v>
      </c>
      <c r="D45" s="248">
        <v>3000</v>
      </c>
      <c r="E45" s="248">
        <v>4500</v>
      </c>
      <c r="F45" s="248">
        <v>6000</v>
      </c>
      <c r="G45" s="255">
        <v>7500</v>
      </c>
      <c r="I45" s="94">
        <v>40</v>
      </c>
      <c r="J45" s="145">
        <v>4622</v>
      </c>
      <c r="K45" s="146">
        <v>7253</v>
      </c>
      <c r="L45" s="146">
        <v>9755</v>
      </c>
      <c r="M45" s="146">
        <v>11640</v>
      </c>
      <c r="N45" s="146">
        <v>15103</v>
      </c>
      <c r="O45" s="145">
        <v>6009</v>
      </c>
      <c r="P45" s="146">
        <v>9429</v>
      </c>
      <c r="Q45" s="146">
        <v>12681</v>
      </c>
      <c r="R45" s="146">
        <v>15132</v>
      </c>
      <c r="S45" s="147">
        <v>19634</v>
      </c>
      <c r="V45" s="387" t="s">
        <v>238</v>
      </c>
      <c r="W45" s="387">
        <v>22</v>
      </c>
      <c r="X45" s="387" t="s">
        <v>241</v>
      </c>
      <c r="Y45" s="388">
        <v>2.54</v>
      </c>
      <c r="Z45" s="388">
        <v>2.1</v>
      </c>
      <c r="AG45" s="129"/>
      <c r="AI45" s="128"/>
      <c r="AJ45" s="128"/>
      <c r="AK45" s="128"/>
      <c r="AL45" s="128"/>
    </row>
    <row r="46" spans="1:38" x14ac:dyDescent="0.2">
      <c r="A46" s="61">
        <v>47</v>
      </c>
      <c r="B46" s="254">
        <v>750</v>
      </c>
      <c r="C46" s="248">
        <v>1500</v>
      </c>
      <c r="D46" s="248">
        <v>3000</v>
      </c>
      <c r="E46" s="248">
        <v>4500</v>
      </c>
      <c r="F46" s="248">
        <v>6000</v>
      </c>
      <c r="G46" s="255">
        <v>7500</v>
      </c>
      <c r="I46" s="94">
        <v>41</v>
      </c>
      <c r="J46" s="145">
        <v>5008</v>
      </c>
      <c r="K46" s="146">
        <v>7857</v>
      </c>
      <c r="L46" s="146">
        <v>10568</v>
      </c>
      <c r="M46" s="146">
        <v>12610</v>
      </c>
      <c r="N46" s="146">
        <v>16362</v>
      </c>
      <c r="O46" s="145">
        <v>6510</v>
      </c>
      <c r="P46" s="146">
        <v>10214</v>
      </c>
      <c r="Q46" s="146">
        <v>13738</v>
      </c>
      <c r="R46" s="146">
        <v>16393</v>
      </c>
      <c r="S46" s="147">
        <v>21270</v>
      </c>
      <c r="V46" s="387" t="s">
        <v>238</v>
      </c>
      <c r="W46" s="387">
        <v>23</v>
      </c>
      <c r="X46" s="387" t="s">
        <v>242</v>
      </c>
      <c r="Y46" s="388">
        <v>2.61</v>
      </c>
      <c r="Z46" s="388">
        <v>2.1800000000000002</v>
      </c>
      <c r="AG46" s="129"/>
      <c r="AI46" s="128"/>
      <c r="AJ46" s="128"/>
      <c r="AK46" s="128"/>
      <c r="AL46" s="128"/>
    </row>
    <row r="47" spans="1:38" x14ac:dyDescent="0.2">
      <c r="A47" s="61">
        <v>48</v>
      </c>
      <c r="B47" s="254">
        <v>750</v>
      </c>
      <c r="C47" s="248">
        <v>1500</v>
      </c>
      <c r="D47" s="248">
        <v>3000</v>
      </c>
      <c r="E47" s="248">
        <v>4500</v>
      </c>
      <c r="F47" s="248">
        <v>6000</v>
      </c>
      <c r="G47" s="255">
        <v>7500</v>
      </c>
      <c r="I47" s="94">
        <v>42</v>
      </c>
      <c r="J47" s="145">
        <v>5008</v>
      </c>
      <c r="K47" s="146">
        <v>7857</v>
      </c>
      <c r="L47" s="146">
        <v>10568</v>
      </c>
      <c r="M47" s="146">
        <v>12610</v>
      </c>
      <c r="N47" s="146">
        <v>16362</v>
      </c>
      <c r="O47" s="145">
        <v>6510</v>
      </c>
      <c r="P47" s="146">
        <v>10214</v>
      </c>
      <c r="Q47" s="146">
        <v>13738</v>
      </c>
      <c r="R47" s="146">
        <v>16393</v>
      </c>
      <c r="S47" s="147">
        <v>21270</v>
      </c>
      <c r="V47" s="387" t="s">
        <v>238</v>
      </c>
      <c r="W47" s="387">
        <v>24</v>
      </c>
      <c r="X47" s="387" t="s">
        <v>243</v>
      </c>
      <c r="Y47" s="388">
        <v>2.66</v>
      </c>
      <c r="Z47" s="388">
        <v>2.2400000000000002</v>
      </c>
      <c r="AG47" s="129"/>
      <c r="AI47" s="128"/>
      <c r="AJ47" s="128"/>
      <c r="AK47" s="128"/>
      <c r="AL47" s="128"/>
    </row>
    <row r="48" spans="1:38" x14ac:dyDescent="0.2">
      <c r="A48" s="61">
        <v>49</v>
      </c>
      <c r="B48" s="254">
        <v>750</v>
      </c>
      <c r="C48" s="248">
        <v>1500</v>
      </c>
      <c r="D48" s="248">
        <v>3000</v>
      </c>
      <c r="E48" s="248">
        <v>4500</v>
      </c>
      <c r="F48" s="248">
        <v>6000</v>
      </c>
      <c r="G48" s="255">
        <v>7500</v>
      </c>
      <c r="I48" s="94">
        <v>43</v>
      </c>
      <c r="J48" s="145">
        <v>5008</v>
      </c>
      <c r="K48" s="146">
        <v>7857</v>
      </c>
      <c r="L48" s="146">
        <v>10568</v>
      </c>
      <c r="M48" s="146">
        <v>12610</v>
      </c>
      <c r="N48" s="146">
        <v>16362</v>
      </c>
      <c r="O48" s="145">
        <v>6510</v>
      </c>
      <c r="P48" s="146">
        <v>10214</v>
      </c>
      <c r="Q48" s="146">
        <v>13738</v>
      </c>
      <c r="R48" s="146">
        <v>16393</v>
      </c>
      <c r="S48" s="147">
        <v>21270</v>
      </c>
      <c r="V48" s="387" t="s">
        <v>238</v>
      </c>
      <c r="W48" s="387">
        <v>25</v>
      </c>
      <c r="X48" s="387" t="s">
        <v>244</v>
      </c>
      <c r="Y48" s="388">
        <v>2.7</v>
      </c>
      <c r="Z48" s="388">
        <v>2.2799999999999998</v>
      </c>
      <c r="AG48" s="129"/>
      <c r="AI48" s="128"/>
      <c r="AJ48" s="128"/>
      <c r="AK48" s="128"/>
      <c r="AL48" s="128"/>
    </row>
    <row r="49" spans="1:38" x14ac:dyDescent="0.2">
      <c r="A49" s="61">
        <v>50</v>
      </c>
      <c r="B49" s="254">
        <v>750</v>
      </c>
      <c r="C49" s="248">
        <v>1500</v>
      </c>
      <c r="D49" s="248">
        <v>3000</v>
      </c>
      <c r="E49" s="248">
        <v>4500</v>
      </c>
      <c r="F49" s="248">
        <v>6000</v>
      </c>
      <c r="G49" s="255">
        <v>7500</v>
      </c>
      <c r="I49" s="94">
        <v>44</v>
      </c>
      <c r="J49" s="145">
        <v>5008</v>
      </c>
      <c r="K49" s="146">
        <v>7857</v>
      </c>
      <c r="L49" s="146">
        <v>10568</v>
      </c>
      <c r="M49" s="146">
        <v>12610</v>
      </c>
      <c r="N49" s="146">
        <v>16362</v>
      </c>
      <c r="O49" s="145">
        <v>6510</v>
      </c>
      <c r="P49" s="146">
        <v>10214</v>
      </c>
      <c r="Q49" s="146">
        <v>13738</v>
      </c>
      <c r="R49" s="146">
        <v>16393</v>
      </c>
      <c r="S49" s="147">
        <v>21270</v>
      </c>
      <c r="V49" s="387" t="s">
        <v>238</v>
      </c>
      <c r="W49" s="387">
        <v>26</v>
      </c>
      <c r="X49" s="387" t="s">
        <v>245</v>
      </c>
      <c r="Y49" s="388">
        <v>2.77</v>
      </c>
      <c r="Z49" s="388">
        <v>2.34</v>
      </c>
      <c r="AG49" s="129"/>
      <c r="AI49" s="128"/>
      <c r="AJ49" s="128"/>
      <c r="AK49" s="128"/>
      <c r="AL49" s="128"/>
    </row>
    <row r="50" spans="1:38" x14ac:dyDescent="0.2">
      <c r="A50" s="61">
        <v>51</v>
      </c>
      <c r="B50" s="254">
        <v>1000</v>
      </c>
      <c r="C50" s="248">
        <v>2000</v>
      </c>
      <c r="D50" s="248">
        <v>4000</v>
      </c>
      <c r="E50" s="248">
        <v>6000</v>
      </c>
      <c r="F50" s="248">
        <v>8000</v>
      </c>
      <c r="G50" s="255">
        <v>10000</v>
      </c>
      <c r="I50" s="94">
        <v>45</v>
      </c>
      <c r="J50" s="145">
        <v>5008</v>
      </c>
      <c r="K50" s="146">
        <v>7857</v>
      </c>
      <c r="L50" s="146">
        <v>10568</v>
      </c>
      <c r="M50" s="146">
        <v>12610</v>
      </c>
      <c r="N50" s="146">
        <v>16362</v>
      </c>
      <c r="O50" s="145">
        <v>6510</v>
      </c>
      <c r="P50" s="146">
        <v>10214</v>
      </c>
      <c r="Q50" s="146">
        <v>13738</v>
      </c>
      <c r="R50" s="146">
        <v>16393</v>
      </c>
      <c r="S50" s="147">
        <v>21270</v>
      </c>
      <c r="V50" s="387" t="s">
        <v>238</v>
      </c>
      <c r="W50" s="387">
        <v>27</v>
      </c>
      <c r="X50" s="387" t="s">
        <v>246</v>
      </c>
      <c r="Y50" s="388">
        <v>2.85</v>
      </c>
      <c r="Z50" s="388">
        <v>2.4</v>
      </c>
      <c r="AG50" s="129"/>
      <c r="AI50" s="128"/>
      <c r="AJ50" s="128"/>
      <c r="AK50" s="128"/>
      <c r="AL50" s="128"/>
    </row>
    <row r="51" spans="1:38" x14ac:dyDescent="0.2">
      <c r="A51" s="61">
        <v>52</v>
      </c>
      <c r="B51" s="254">
        <v>1000</v>
      </c>
      <c r="C51" s="248">
        <v>2000</v>
      </c>
      <c r="D51" s="248">
        <v>4000</v>
      </c>
      <c r="E51" s="248">
        <v>6000</v>
      </c>
      <c r="F51" s="248">
        <v>8000</v>
      </c>
      <c r="G51" s="255">
        <v>10000</v>
      </c>
      <c r="I51" s="94">
        <v>46</v>
      </c>
      <c r="J51" s="145">
        <v>5585</v>
      </c>
      <c r="K51" s="146">
        <v>8764</v>
      </c>
      <c r="L51" s="146">
        <v>11787</v>
      </c>
      <c r="M51" s="146">
        <v>14065</v>
      </c>
      <c r="N51" s="146">
        <v>18250</v>
      </c>
      <c r="O51" s="145">
        <v>7280</v>
      </c>
      <c r="P51" s="146">
        <v>11423</v>
      </c>
      <c r="Q51" s="146">
        <v>15364</v>
      </c>
      <c r="R51" s="146">
        <v>18333</v>
      </c>
      <c r="S51" s="147">
        <v>23788</v>
      </c>
      <c r="V51" s="387" t="s">
        <v>238</v>
      </c>
      <c r="W51" s="387">
        <v>28</v>
      </c>
      <c r="X51" s="387" t="s">
        <v>247</v>
      </c>
      <c r="Y51" s="388">
        <v>2.97</v>
      </c>
      <c r="Z51" s="388">
        <v>2.4900000000000002</v>
      </c>
      <c r="AG51" s="129"/>
      <c r="AI51" s="128"/>
      <c r="AJ51" s="128"/>
      <c r="AK51" s="128"/>
      <c r="AL51" s="128"/>
    </row>
    <row r="52" spans="1:38" x14ac:dyDescent="0.2">
      <c r="A52" s="61">
        <v>53</v>
      </c>
      <c r="B52" s="254">
        <v>1000</v>
      </c>
      <c r="C52" s="248">
        <v>2000</v>
      </c>
      <c r="D52" s="248">
        <v>4000</v>
      </c>
      <c r="E52" s="248">
        <v>6000</v>
      </c>
      <c r="F52" s="248">
        <v>8000</v>
      </c>
      <c r="G52" s="255">
        <v>10000</v>
      </c>
      <c r="I52" s="94">
        <v>47</v>
      </c>
      <c r="J52" s="145">
        <v>5585</v>
      </c>
      <c r="K52" s="146">
        <v>8764</v>
      </c>
      <c r="L52" s="146">
        <v>11787</v>
      </c>
      <c r="M52" s="146">
        <v>14065</v>
      </c>
      <c r="N52" s="146">
        <v>18250</v>
      </c>
      <c r="O52" s="145">
        <v>7280</v>
      </c>
      <c r="P52" s="146">
        <v>11423</v>
      </c>
      <c r="Q52" s="146">
        <v>15364</v>
      </c>
      <c r="R52" s="146">
        <v>18333</v>
      </c>
      <c r="S52" s="147">
        <v>23788</v>
      </c>
      <c r="V52" s="387" t="s">
        <v>238</v>
      </c>
      <c r="W52" s="387">
        <v>29</v>
      </c>
      <c r="X52" s="387" t="s">
        <v>248</v>
      </c>
      <c r="Y52" s="388">
        <v>3.09</v>
      </c>
      <c r="Z52" s="388">
        <v>2.6</v>
      </c>
      <c r="AG52" s="129"/>
      <c r="AI52" s="128"/>
      <c r="AJ52" s="128"/>
      <c r="AK52" s="128"/>
      <c r="AL52" s="128"/>
    </row>
    <row r="53" spans="1:38" x14ac:dyDescent="0.2">
      <c r="A53" s="61">
        <v>54</v>
      </c>
      <c r="B53" s="254">
        <v>1000</v>
      </c>
      <c r="C53" s="248">
        <v>2000</v>
      </c>
      <c r="D53" s="248">
        <v>4000</v>
      </c>
      <c r="E53" s="248">
        <v>6000</v>
      </c>
      <c r="F53" s="248">
        <v>8000</v>
      </c>
      <c r="G53" s="255">
        <v>10000</v>
      </c>
      <c r="I53" s="94">
        <v>48</v>
      </c>
      <c r="J53" s="145">
        <v>5585</v>
      </c>
      <c r="K53" s="146">
        <v>8764</v>
      </c>
      <c r="L53" s="146">
        <v>11787</v>
      </c>
      <c r="M53" s="146">
        <v>14065</v>
      </c>
      <c r="N53" s="146">
        <v>18250</v>
      </c>
      <c r="O53" s="145">
        <v>7280</v>
      </c>
      <c r="P53" s="146">
        <v>11423</v>
      </c>
      <c r="Q53" s="146">
        <v>15364</v>
      </c>
      <c r="R53" s="146">
        <v>18333</v>
      </c>
      <c r="S53" s="147">
        <v>23788</v>
      </c>
      <c r="V53" s="387" t="s">
        <v>238</v>
      </c>
      <c r="W53" s="387">
        <v>30</v>
      </c>
      <c r="X53" s="387" t="s">
        <v>249</v>
      </c>
      <c r="Y53" s="388">
        <v>3.22</v>
      </c>
      <c r="Z53" s="388">
        <v>2.68</v>
      </c>
      <c r="AG53" s="129"/>
      <c r="AI53" s="128"/>
      <c r="AJ53" s="128"/>
      <c r="AK53" s="128"/>
      <c r="AL53" s="128"/>
    </row>
    <row r="54" spans="1:38" x14ac:dyDescent="0.2">
      <c r="A54" s="61">
        <v>55</v>
      </c>
      <c r="B54" s="254">
        <v>1000</v>
      </c>
      <c r="C54" s="248">
        <v>2000</v>
      </c>
      <c r="D54" s="248">
        <v>4000</v>
      </c>
      <c r="E54" s="248">
        <v>6000</v>
      </c>
      <c r="F54" s="248">
        <v>8000</v>
      </c>
      <c r="G54" s="255">
        <v>10000</v>
      </c>
      <c r="I54" s="94">
        <v>49</v>
      </c>
      <c r="J54" s="145">
        <v>5585</v>
      </c>
      <c r="K54" s="146">
        <v>8764</v>
      </c>
      <c r="L54" s="146">
        <v>11787</v>
      </c>
      <c r="M54" s="146">
        <v>14065</v>
      </c>
      <c r="N54" s="146">
        <v>18250</v>
      </c>
      <c r="O54" s="145">
        <v>7280</v>
      </c>
      <c r="P54" s="146">
        <v>11423</v>
      </c>
      <c r="Q54" s="146">
        <v>15364</v>
      </c>
      <c r="R54" s="146">
        <v>18333</v>
      </c>
      <c r="S54" s="147">
        <v>23788</v>
      </c>
      <c r="V54" s="387" t="s">
        <v>238</v>
      </c>
      <c r="W54" s="387">
        <v>31</v>
      </c>
      <c r="X54" s="387" t="s">
        <v>250</v>
      </c>
      <c r="Y54" s="388">
        <v>3.35</v>
      </c>
      <c r="Z54" s="388">
        <v>2.75</v>
      </c>
      <c r="AG54" s="129"/>
      <c r="AI54" s="128"/>
      <c r="AJ54" s="128"/>
      <c r="AK54" s="128"/>
      <c r="AL54" s="128"/>
    </row>
    <row r="55" spans="1:38" x14ac:dyDescent="0.2">
      <c r="A55" s="61">
        <v>56</v>
      </c>
      <c r="B55" s="254">
        <v>1000</v>
      </c>
      <c r="C55" s="248">
        <v>2000</v>
      </c>
      <c r="D55" s="248">
        <v>4000</v>
      </c>
      <c r="E55" s="248">
        <v>6000</v>
      </c>
      <c r="F55" s="248">
        <v>8000</v>
      </c>
      <c r="G55" s="255">
        <v>10000</v>
      </c>
      <c r="I55" s="94">
        <v>50</v>
      </c>
      <c r="J55" s="145">
        <v>5585</v>
      </c>
      <c r="K55" s="146">
        <v>8764</v>
      </c>
      <c r="L55" s="146">
        <v>11787</v>
      </c>
      <c r="M55" s="146">
        <v>14065</v>
      </c>
      <c r="N55" s="146">
        <v>18250</v>
      </c>
      <c r="O55" s="145">
        <v>7280</v>
      </c>
      <c r="P55" s="146">
        <v>11423</v>
      </c>
      <c r="Q55" s="146">
        <v>15364</v>
      </c>
      <c r="R55" s="146">
        <v>18333</v>
      </c>
      <c r="S55" s="147">
        <v>23788</v>
      </c>
      <c r="V55" s="387" t="s">
        <v>238</v>
      </c>
      <c r="W55" s="387">
        <v>32</v>
      </c>
      <c r="X55" s="387" t="s">
        <v>251</v>
      </c>
      <c r="Y55" s="388">
        <v>3.46</v>
      </c>
      <c r="Z55" s="388">
        <v>2.82</v>
      </c>
      <c r="AG55" s="129"/>
      <c r="AI55" s="128"/>
      <c r="AJ55" s="128"/>
      <c r="AK55" s="128"/>
      <c r="AL55" s="128"/>
    </row>
    <row r="56" spans="1:38" x14ac:dyDescent="0.2">
      <c r="A56" s="61">
        <v>57</v>
      </c>
      <c r="B56" s="254">
        <v>1000</v>
      </c>
      <c r="C56" s="248">
        <v>2000</v>
      </c>
      <c r="D56" s="248">
        <v>4000</v>
      </c>
      <c r="E56" s="248">
        <v>6000</v>
      </c>
      <c r="F56" s="248">
        <v>8000</v>
      </c>
      <c r="G56" s="255">
        <v>10000</v>
      </c>
      <c r="I56" s="94">
        <v>51</v>
      </c>
      <c r="J56" s="145">
        <v>6548</v>
      </c>
      <c r="K56" s="146">
        <v>10275</v>
      </c>
      <c r="L56" s="146">
        <v>13819</v>
      </c>
      <c r="M56" s="146">
        <v>16490</v>
      </c>
      <c r="N56" s="146">
        <v>21396</v>
      </c>
      <c r="O56" s="145">
        <v>8513</v>
      </c>
      <c r="P56" s="146">
        <v>13357</v>
      </c>
      <c r="Q56" s="146">
        <v>17965</v>
      </c>
      <c r="R56" s="146">
        <v>21437</v>
      </c>
      <c r="S56" s="147">
        <v>27815</v>
      </c>
      <c r="V56" s="387" t="s">
        <v>238</v>
      </c>
      <c r="W56" s="387">
        <v>33</v>
      </c>
      <c r="X56" s="387" t="s">
        <v>252</v>
      </c>
      <c r="Y56" s="388">
        <v>3.62</v>
      </c>
      <c r="Z56" s="388">
        <v>2.92</v>
      </c>
      <c r="AG56" s="129"/>
      <c r="AI56" s="128"/>
      <c r="AJ56" s="128"/>
      <c r="AK56" s="128"/>
      <c r="AL56" s="128"/>
    </row>
    <row r="57" spans="1:38" x14ac:dyDescent="0.2">
      <c r="A57" s="61">
        <v>58</v>
      </c>
      <c r="B57" s="254">
        <v>1000</v>
      </c>
      <c r="C57" s="248">
        <v>2000</v>
      </c>
      <c r="D57" s="248">
        <v>4000</v>
      </c>
      <c r="E57" s="248">
        <v>6000</v>
      </c>
      <c r="F57" s="248">
        <v>8000</v>
      </c>
      <c r="G57" s="255">
        <v>10000</v>
      </c>
      <c r="I57" s="94">
        <v>52</v>
      </c>
      <c r="J57" s="145">
        <v>6548</v>
      </c>
      <c r="K57" s="146">
        <v>10275</v>
      </c>
      <c r="L57" s="146">
        <v>13819</v>
      </c>
      <c r="M57" s="146">
        <v>16490</v>
      </c>
      <c r="N57" s="146">
        <v>21396</v>
      </c>
      <c r="O57" s="145">
        <v>8513</v>
      </c>
      <c r="P57" s="146">
        <v>13357</v>
      </c>
      <c r="Q57" s="146">
        <v>17965</v>
      </c>
      <c r="R57" s="146">
        <v>21437</v>
      </c>
      <c r="S57" s="147">
        <v>27815</v>
      </c>
      <c r="V57" s="387" t="s">
        <v>238</v>
      </c>
      <c r="W57" s="387">
        <v>34</v>
      </c>
      <c r="X57" s="387" t="s">
        <v>253</v>
      </c>
      <c r="Y57" s="388">
        <v>3.82</v>
      </c>
      <c r="Z57" s="388">
        <v>3.05</v>
      </c>
      <c r="AG57" s="129"/>
      <c r="AI57" s="128"/>
      <c r="AJ57" s="128"/>
      <c r="AK57" s="128"/>
      <c r="AL57" s="128"/>
    </row>
    <row r="58" spans="1:38" x14ac:dyDescent="0.2">
      <c r="A58" s="61">
        <v>59</v>
      </c>
      <c r="B58" s="254">
        <v>1000</v>
      </c>
      <c r="C58" s="248">
        <v>2000</v>
      </c>
      <c r="D58" s="248">
        <v>4000</v>
      </c>
      <c r="E58" s="248">
        <v>6000</v>
      </c>
      <c r="F58" s="248">
        <v>8000</v>
      </c>
      <c r="G58" s="255">
        <v>10000</v>
      </c>
      <c r="I58" s="94">
        <v>53</v>
      </c>
      <c r="J58" s="145">
        <v>6548</v>
      </c>
      <c r="K58" s="146">
        <v>10275</v>
      </c>
      <c r="L58" s="146">
        <v>13819</v>
      </c>
      <c r="M58" s="146">
        <v>16490</v>
      </c>
      <c r="N58" s="146">
        <v>21396</v>
      </c>
      <c r="O58" s="145">
        <v>8513</v>
      </c>
      <c r="P58" s="146">
        <v>13357</v>
      </c>
      <c r="Q58" s="146">
        <v>17965</v>
      </c>
      <c r="R58" s="146">
        <v>21437</v>
      </c>
      <c r="S58" s="147">
        <v>27815</v>
      </c>
      <c r="V58" s="387" t="s">
        <v>238</v>
      </c>
      <c r="W58" s="387">
        <v>35</v>
      </c>
      <c r="X58" s="387" t="s">
        <v>254</v>
      </c>
      <c r="Y58" s="388">
        <v>4.03</v>
      </c>
      <c r="Z58" s="388">
        <v>3.21</v>
      </c>
      <c r="AG58" s="129"/>
      <c r="AI58" s="128"/>
      <c r="AJ58" s="128"/>
      <c r="AK58" s="128"/>
      <c r="AL58" s="128"/>
    </row>
    <row r="59" spans="1:38" x14ac:dyDescent="0.2">
      <c r="A59" s="61">
        <v>60</v>
      </c>
      <c r="B59" s="254">
        <v>1000</v>
      </c>
      <c r="C59" s="248">
        <v>2000</v>
      </c>
      <c r="D59" s="248">
        <v>4000</v>
      </c>
      <c r="E59" s="248">
        <v>6000</v>
      </c>
      <c r="F59" s="248">
        <v>8000</v>
      </c>
      <c r="G59" s="255">
        <v>10000</v>
      </c>
      <c r="I59" s="94">
        <v>54</v>
      </c>
      <c r="J59" s="145">
        <v>6548</v>
      </c>
      <c r="K59" s="146">
        <v>10275</v>
      </c>
      <c r="L59" s="146">
        <v>13819</v>
      </c>
      <c r="M59" s="146">
        <v>16490</v>
      </c>
      <c r="N59" s="146">
        <v>21396</v>
      </c>
      <c r="O59" s="145">
        <v>8513</v>
      </c>
      <c r="P59" s="146">
        <v>13357</v>
      </c>
      <c r="Q59" s="146">
        <v>17965</v>
      </c>
      <c r="R59" s="146">
        <v>21437</v>
      </c>
      <c r="S59" s="147">
        <v>27815</v>
      </c>
      <c r="V59" s="387" t="s">
        <v>238</v>
      </c>
      <c r="W59" s="387">
        <v>36</v>
      </c>
      <c r="X59" s="387" t="s">
        <v>255</v>
      </c>
      <c r="Y59" s="388">
        <v>4.2699999999999996</v>
      </c>
      <c r="Z59" s="388">
        <v>3.39</v>
      </c>
      <c r="AG59" s="129"/>
      <c r="AI59" s="128"/>
      <c r="AJ59" s="128"/>
      <c r="AK59" s="128"/>
      <c r="AL59" s="128"/>
    </row>
    <row r="60" spans="1:38" x14ac:dyDescent="0.2">
      <c r="A60" s="61">
        <v>61</v>
      </c>
      <c r="B60" s="254">
        <v>1750</v>
      </c>
      <c r="C60" s="248">
        <v>3500</v>
      </c>
      <c r="D60" s="248">
        <v>7000</v>
      </c>
      <c r="E60" s="248">
        <v>10500</v>
      </c>
      <c r="F60" s="248">
        <v>14000</v>
      </c>
      <c r="G60" s="255">
        <v>17500</v>
      </c>
      <c r="I60" s="94">
        <v>55</v>
      </c>
      <c r="J60" s="145">
        <v>6548</v>
      </c>
      <c r="K60" s="146">
        <v>10275</v>
      </c>
      <c r="L60" s="146">
        <v>13819</v>
      </c>
      <c r="M60" s="146">
        <v>16490</v>
      </c>
      <c r="N60" s="146">
        <v>21396</v>
      </c>
      <c r="O60" s="145">
        <v>8513</v>
      </c>
      <c r="P60" s="146">
        <v>13357</v>
      </c>
      <c r="Q60" s="146">
        <v>17965</v>
      </c>
      <c r="R60" s="146">
        <v>21437</v>
      </c>
      <c r="S60" s="147">
        <v>27815</v>
      </c>
      <c r="V60" s="387" t="s">
        <v>238</v>
      </c>
      <c r="W60" s="387">
        <v>37</v>
      </c>
      <c r="X60" s="387" t="s">
        <v>256</v>
      </c>
      <c r="Y60" s="388">
        <v>4.53</v>
      </c>
      <c r="Z60" s="388">
        <v>3.59</v>
      </c>
      <c r="AG60" s="129"/>
      <c r="AI60" s="128"/>
      <c r="AJ60" s="128"/>
      <c r="AK60" s="128"/>
      <c r="AL60" s="128"/>
    </row>
    <row r="61" spans="1:38" x14ac:dyDescent="0.2">
      <c r="A61" s="61">
        <v>62</v>
      </c>
      <c r="B61" s="254">
        <v>1750</v>
      </c>
      <c r="C61" s="248">
        <v>3500</v>
      </c>
      <c r="D61" s="248">
        <v>7000</v>
      </c>
      <c r="E61" s="248">
        <v>10500</v>
      </c>
      <c r="F61" s="248">
        <v>14000</v>
      </c>
      <c r="G61" s="255">
        <v>17500</v>
      </c>
      <c r="I61" s="94">
        <v>56</v>
      </c>
      <c r="J61" s="145">
        <v>8706</v>
      </c>
      <c r="K61" s="146">
        <v>13659</v>
      </c>
      <c r="L61" s="146">
        <v>18372</v>
      </c>
      <c r="M61" s="146">
        <v>21922</v>
      </c>
      <c r="N61" s="146">
        <v>28444</v>
      </c>
      <c r="O61" s="145">
        <v>11286</v>
      </c>
      <c r="P61" s="146">
        <v>17709</v>
      </c>
      <c r="Q61" s="146">
        <v>23818</v>
      </c>
      <c r="R61" s="146">
        <v>28421</v>
      </c>
      <c r="S61" s="147">
        <v>36877</v>
      </c>
      <c r="V61" s="387" t="s">
        <v>238</v>
      </c>
      <c r="W61" s="387">
        <v>38</v>
      </c>
      <c r="X61" s="387" t="s">
        <v>257</v>
      </c>
      <c r="Y61" s="388">
        <v>4.8499999999999996</v>
      </c>
      <c r="Z61" s="388">
        <v>3.86</v>
      </c>
      <c r="AG61" s="129"/>
      <c r="AI61" s="128"/>
      <c r="AJ61" s="128"/>
      <c r="AK61" s="128"/>
      <c r="AL61" s="128"/>
    </row>
    <row r="62" spans="1:38" x14ac:dyDescent="0.2">
      <c r="A62" s="61">
        <v>63</v>
      </c>
      <c r="B62" s="254">
        <v>1750</v>
      </c>
      <c r="C62" s="248">
        <v>3500</v>
      </c>
      <c r="D62" s="248">
        <v>7000</v>
      </c>
      <c r="E62" s="248">
        <v>10500</v>
      </c>
      <c r="F62" s="248">
        <v>14000</v>
      </c>
      <c r="G62" s="255">
        <v>17500</v>
      </c>
      <c r="I62" s="94">
        <v>57</v>
      </c>
      <c r="J62" s="145">
        <v>8706</v>
      </c>
      <c r="K62" s="146">
        <v>13659</v>
      </c>
      <c r="L62" s="146">
        <v>18372</v>
      </c>
      <c r="M62" s="146">
        <v>21922</v>
      </c>
      <c r="N62" s="146">
        <v>28444</v>
      </c>
      <c r="O62" s="145">
        <v>11286</v>
      </c>
      <c r="P62" s="146">
        <v>17709</v>
      </c>
      <c r="Q62" s="146">
        <v>23818</v>
      </c>
      <c r="R62" s="146">
        <v>28421</v>
      </c>
      <c r="S62" s="147">
        <v>36877</v>
      </c>
      <c r="V62" s="387" t="s">
        <v>238</v>
      </c>
      <c r="W62" s="387">
        <v>39</v>
      </c>
      <c r="X62" s="387" t="s">
        <v>258</v>
      </c>
      <c r="Y62" s="388">
        <v>5.18</v>
      </c>
      <c r="Z62" s="388">
        <v>4.16</v>
      </c>
      <c r="AG62" s="129"/>
      <c r="AI62" s="128"/>
      <c r="AJ62" s="128"/>
      <c r="AK62" s="128"/>
      <c r="AL62" s="128"/>
    </row>
    <row r="63" spans="1:38" x14ac:dyDescent="0.2">
      <c r="A63" s="61">
        <v>64</v>
      </c>
      <c r="B63" s="254">
        <v>1750</v>
      </c>
      <c r="C63" s="248">
        <v>3500</v>
      </c>
      <c r="D63" s="248">
        <v>7000</v>
      </c>
      <c r="E63" s="248">
        <v>10500</v>
      </c>
      <c r="F63" s="248">
        <v>14000</v>
      </c>
      <c r="G63" s="255">
        <v>17500</v>
      </c>
      <c r="I63" s="94">
        <v>58</v>
      </c>
      <c r="J63" s="145">
        <v>8706</v>
      </c>
      <c r="K63" s="146">
        <v>13659</v>
      </c>
      <c r="L63" s="146">
        <v>18372</v>
      </c>
      <c r="M63" s="146">
        <v>21922</v>
      </c>
      <c r="N63" s="146">
        <v>28444</v>
      </c>
      <c r="O63" s="145">
        <v>11286</v>
      </c>
      <c r="P63" s="146">
        <v>17709</v>
      </c>
      <c r="Q63" s="146">
        <v>23818</v>
      </c>
      <c r="R63" s="146">
        <v>28421</v>
      </c>
      <c r="S63" s="147">
        <v>36877</v>
      </c>
      <c r="V63" s="387" t="s">
        <v>238</v>
      </c>
      <c r="W63" s="387">
        <v>40</v>
      </c>
      <c r="X63" s="387" t="s">
        <v>259</v>
      </c>
      <c r="Y63" s="388">
        <v>5.52</v>
      </c>
      <c r="Z63" s="388">
        <v>4.45</v>
      </c>
      <c r="AG63" s="129"/>
      <c r="AI63" s="128"/>
      <c r="AJ63" s="128"/>
      <c r="AK63" s="128"/>
      <c r="AL63" s="128"/>
    </row>
    <row r="64" spans="1:38" x14ac:dyDescent="0.2">
      <c r="A64" s="61">
        <v>65</v>
      </c>
      <c r="B64" s="254">
        <v>1750</v>
      </c>
      <c r="C64" s="248">
        <v>3500</v>
      </c>
      <c r="D64" s="248">
        <v>7000</v>
      </c>
      <c r="E64" s="248">
        <v>10500</v>
      </c>
      <c r="F64" s="248">
        <v>14000</v>
      </c>
      <c r="G64" s="255">
        <v>17500</v>
      </c>
      <c r="I64" s="94">
        <v>59</v>
      </c>
      <c r="J64" s="145">
        <v>8706</v>
      </c>
      <c r="K64" s="146">
        <v>13659</v>
      </c>
      <c r="L64" s="146">
        <v>18372</v>
      </c>
      <c r="M64" s="146">
        <v>21922</v>
      </c>
      <c r="N64" s="146">
        <v>28444</v>
      </c>
      <c r="O64" s="145">
        <v>11286</v>
      </c>
      <c r="P64" s="146">
        <v>17709</v>
      </c>
      <c r="Q64" s="146">
        <v>23818</v>
      </c>
      <c r="R64" s="146">
        <v>28421</v>
      </c>
      <c r="S64" s="147">
        <v>36877</v>
      </c>
      <c r="V64" s="387" t="s">
        <v>238</v>
      </c>
      <c r="W64" s="387">
        <v>41</v>
      </c>
      <c r="X64" s="387" t="s">
        <v>260</v>
      </c>
      <c r="Y64" s="388">
        <v>5.9</v>
      </c>
      <c r="Z64" s="388">
        <v>4.71</v>
      </c>
    </row>
    <row r="65" spans="1:26" x14ac:dyDescent="0.2">
      <c r="A65" s="61">
        <v>66</v>
      </c>
      <c r="B65" s="254">
        <v>2335</v>
      </c>
      <c r="C65" s="248">
        <v>4670</v>
      </c>
      <c r="D65" s="248">
        <v>9340</v>
      </c>
      <c r="E65" s="248">
        <v>14010</v>
      </c>
      <c r="F65" s="248">
        <v>18680</v>
      </c>
      <c r="G65" s="255">
        <v>23350</v>
      </c>
      <c r="I65" s="94">
        <v>60</v>
      </c>
      <c r="J65" s="145">
        <v>8706</v>
      </c>
      <c r="K65" s="146">
        <v>13659</v>
      </c>
      <c r="L65" s="146">
        <v>18372</v>
      </c>
      <c r="M65" s="146">
        <v>21922</v>
      </c>
      <c r="N65" s="146">
        <v>28444</v>
      </c>
      <c r="O65" s="145">
        <v>11286</v>
      </c>
      <c r="P65" s="146">
        <v>17709</v>
      </c>
      <c r="Q65" s="146">
        <v>23818</v>
      </c>
      <c r="R65" s="146">
        <v>28421</v>
      </c>
      <c r="S65" s="147">
        <v>36877</v>
      </c>
      <c r="V65" s="387" t="s">
        <v>238</v>
      </c>
      <c r="W65" s="387">
        <v>42</v>
      </c>
      <c r="X65" s="387" t="s">
        <v>261</v>
      </c>
      <c r="Y65" s="388">
        <v>6.28</v>
      </c>
      <c r="Z65" s="388">
        <v>4.97</v>
      </c>
    </row>
    <row r="66" spans="1:26" x14ac:dyDescent="0.2">
      <c r="A66" s="61">
        <v>67</v>
      </c>
      <c r="B66" s="254">
        <v>2335</v>
      </c>
      <c r="C66" s="248">
        <v>4670</v>
      </c>
      <c r="D66" s="248">
        <v>9340</v>
      </c>
      <c r="E66" s="248">
        <v>14010</v>
      </c>
      <c r="F66" s="248">
        <v>18680</v>
      </c>
      <c r="G66" s="255">
        <v>23350</v>
      </c>
      <c r="I66" s="94">
        <v>61</v>
      </c>
      <c r="J66" s="145">
        <v>10362</v>
      </c>
      <c r="K66" s="146">
        <v>16258</v>
      </c>
      <c r="L66" s="146">
        <v>21867</v>
      </c>
      <c r="M66" s="146">
        <v>26093</v>
      </c>
      <c r="N66" s="146">
        <v>33856</v>
      </c>
      <c r="O66" s="145">
        <v>13443</v>
      </c>
      <c r="P66" s="146">
        <v>21094</v>
      </c>
      <c r="Q66" s="146">
        <v>28370</v>
      </c>
      <c r="R66" s="146">
        <v>33853</v>
      </c>
      <c r="S66" s="147">
        <v>43925</v>
      </c>
      <c r="V66" s="387" t="s">
        <v>238</v>
      </c>
      <c r="W66" s="387">
        <v>43</v>
      </c>
      <c r="X66" s="387" t="s">
        <v>262</v>
      </c>
      <c r="Y66" s="388">
        <v>6.79</v>
      </c>
      <c r="Z66" s="388">
        <v>5.34</v>
      </c>
    </row>
    <row r="67" spans="1:26" x14ac:dyDescent="0.2">
      <c r="A67" s="61">
        <v>68</v>
      </c>
      <c r="B67" s="254">
        <v>2335</v>
      </c>
      <c r="C67" s="248">
        <v>4670</v>
      </c>
      <c r="D67" s="248">
        <v>9340</v>
      </c>
      <c r="E67" s="248">
        <v>14010</v>
      </c>
      <c r="F67" s="248">
        <v>18680</v>
      </c>
      <c r="G67" s="255">
        <v>23350</v>
      </c>
      <c r="I67" s="94">
        <v>62</v>
      </c>
      <c r="J67" s="145">
        <v>10978</v>
      </c>
      <c r="K67" s="146">
        <v>17225</v>
      </c>
      <c r="L67" s="146">
        <v>23168</v>
      </c>
      <c r="M67" s="146">
        <v>27645</v>
      </c>
      <c r="N67" s="146">
        <v>35870</v>
      </c>
      <c r="O67" s="145">
        <v>14214</v>
      </c>
      <c r="P67" s="146">
        <v>22302</v>
      </c>
      <c r="Q67" s="146">
        <v>29996</v>
      </c>
      <c r="R67" s="146">
        <v>35793</v>
      </c>
      <c r="S67" s="147">
        <v>46442</v>
      </c>
      <c r="V67" s="387" t="s">
        <v>238</v>
      </c>
      <c r="W67" s="387">
        <v>44</v>
      </c>
      <c r="X67" s="387" t="s">
        <v>263</v>
      </c>
      <c r="Y67" s="388">
        <v>7.39</v>
      </c>
      <c r="Z67" s="388">
        <v>5.8</v>
      </c>
    </row>
    <row r="68" spans="1:26" x14ac:dyDescent="0.2">
      <c r="A68" s="61">
        <v>69</v>
      </c>
      <c r="B68" s="254">
        <v>2335</v>
      </c>
      <c r="C68" s="248">
        <v>4670</v>
      </c>
      <c r="D68" s="248">
        <v>9340</v>
      </c>
      <c r="E68" s="248">
        <v>14010</v>
      </c>
      <c r="F68" s="248">
        <v>18680</v>
      </c>
      <c r="G68" s="255">
        <v>23350</v>
      </c>
      <c r="I68" s="94">
        <v>63</v>
      </c>
      <c r="J68" s="145">
        <v>11672</v>
      </c>
      <c r="K68" s="146">
        <v>18313</v>
      </c>
      <c r="L68" s="146">
        <v>24631</v>
      </c>
      <c r="M68" s="146">
        <v>29391</v>
      </c>
      <c r="N68" s="146">
        <v>38136</v>
      </c>
      <c r="O68" s="145">
        <v>15138</v>
      </c>
      <c r="P68" s="146">
        <v>23753</v>
      </c>
      <c r="Q68" s="146">
        <v>31947</v>
      </c>
      <c r="R68" s="146">
        <v>38121</v>
      </c>
      <c r="S68" s="147">
        <v>49463</v>
      </c>
      <c r="V68" s="387" t="s">
        <v>238</v>
      </c>
      <c r="W68" s="387">
        <v>45</v>
      </c>
      <c r="X68" s="387" t="s">
        <v>264</v>
      </c>
      <c r="Y68" s="388">
        <v>8.09</v>
      </c>
      <c r="Z68" s="388">
        <v>6.38</v>
      </c>
    </row>
    <row r="69" spans="1:26" x14ac:dyDescent="0.2">
      <c r="A69" s="61">
        <v>70</v>
      </c>
      <c r="B69" s="254">
        <v>2335</v>
      </c>
      <c r="C69" s="248">
        <v>4670</v>
      </c>
      <c r="D69" s="248">
        <v>9340</v>
      </c>
      <c r="E69" s="248">
        <v>14010</v>
      </c>
      <c r="F69" s="248">
        <v>18680</v>
      </c>
      <c r="G69" s="255">
        <v>23350</v>
      </c>
      <c r="I69" s="94">
        <v>64</v>
      </c>
      <c r="J69" s="145">
        <v>12288</v>
      </c>
      <c r="K69" s="146">
        <v>19280</v>
      </c>
      <c r="L69" s="146">
        <v>25932</v>
      </c>
      <c r="M69" s="146">
        <v>30943</v>
      </c>
      <c r="N69" s="146">
        <v>40149</v>
      </c>
      <c r="O69" s="145">
        <v>15909</v>
      </c>
      <c r="P69" s="146">
        <v>24962</v>
      </c>
      <c r="Q69" s="146">
        <v>33573</v>
      </c>
      <c r="R69" s="146">
        <v>40061</v>
      </c>
      <c r="S69" s="147">
        <v>51980</v>
      </c>
      <c r="V69" s="387" t="s">
        <v>238</v>
      </c>
      <c r="W69" s="387">
        <v>46</v>
      </c>
      <c r="X69" s="387" t="s">
        <v>265</v>
      </c>
      <c r="Y69" s="388">
        <v>8.67</v>
      </c>
      <c r="Z69" s="388">
        <v>6.82</v>
      </c>
    </row>
    <row r="70" spans="1:26" x14ac:dyDescent="0.2">
      <c r="A70" s="61">
        <v>71</v>
      </c>
      <c r="B70" s="254">
        <v>3210</v>
      </c>
      <c r="C70" s="248">
        <v>6420</v>
      </c>
      <c r="D70" s="248">
        <v>12840</v>
      </c>
      <c r="E70" s="248">
        <v>19260</v>
      </c>
      <c r="F70" s="248">
        <v>25680</v>
      </c>
      <c r="G70" s="255">
        <v>32100</v>
      </c>
      <c r="I70" s="94">
        <v>65</v>
      </c>
      <c r="J70" s="145">
        <v>12866</v>
      </c>
      <c r="K70" s="146">
        <v>20187</v>
      </c>
      <c r="L70" s="146">
        <v>27151</v>
      </c>
      <c r="M70" s="146">
        <v>32398</v>
      </c>
      <c r="N70" s="146">
        <v>42037</v>
      </c>
      <c r="O70" s="145">
        <v>16833</v>
      </c>
      <c r="P70" s="146">
        <v>26412</v>
      </c>
      <c r="Q70" s="146">
        <v>35524</v>
      </c>
      <c r="R70" s="146">
        <v>42389</v>
      </c>
      <c r="S70" s="147">
        <v>55001</v>
      </c>
      <c r="V70" s="387" t="s">
        <v>238</v>
      </c>
      <c r="W70" s="387">
        <v>47</v>
      </c>
      <c r="X70" s="387" t="s">
        <v>266</v>
      </c>
      <c r="Y70" s="388">
        <v>9.33</v>
      </c>
      <c r="Z70" s="388">
        <v>7.36</v>
      </c>
    </row>
    <row r="71" spans="1:26" x14ac:dyDescent="0.2">
      <c r="A71" s="61">
        <v>72</v>
      </c>
      <c r="B71" s="254">
        <v>3210</v>
      </c>
      <c r="C71" s="248">
        <v>6420</v>
      </c>
      <c r="D71" s="248">
        <v>12840</v>
      </c>
      <c r="E71" s="248">
        <v>19260</v>
      </c>
      <c r="F71" s="248">
        <v>25680</v>
      </c>
      <c r="G71" s="255">
        <v>32100</v>
      </c>
      <c r="I71" s="94">
        <v>66</v>
      </c>
      <c r="J71" s="145">
        <v>14792</v>
      </c>
      <c r="K71" s="146">
        <v>23209</v>
      </c>
      <c r="L71" s="146">
        <v>31215</v>
      </c>
      <c r="M71" s="146">
        <v>37248</v>
      </c>
      <c r="N71" s="146">
        <v>48330</v>
      </c>
      <c r="O71" s="145">
        <v>19183</v>
      </c>
      <c r="P71" s="146">
        <v>30099</v>
      </c>
      <c r="Q71" s="146">
        <v>40482</v>
      </c>
      <c r="R71" s="146">
        <v>48306</v>
      </c>
      <c r="S71" s="147">
        <v>62678</v>
      </c>
      <c r="V71" s="387" t="s">
        <v>238</v>
      </c>
      <c r="W71" s="387">
        <v>48</v>
      </c>
      <c r="X71" s="387" t="s">
        <v>267</v>
      </c>
      <c r="Y71" s="388">
        <v>10.14</v>
      </c>
      <c r="Z71" s="388">
        <v>8.06</v>
      </c>
    </row>
    <row r="72" spans="1:26" x14ac:dyDescent="0.2">
      <c r="A72" s="61">
        <v>73</v>
      </c>
      <c r="B72" s="254">
        <v>3210</v>
      </c>
      <c r="C72" s="248">
        <v>6420</v>
      </c>
      <c r="D72" s="248">
        <v>12840</v>
      </c>
      <c r="E72" s="248">
        <v>19260</v>
      </c>
      <c r="F72" s="248">
        <v>25680</v>
      </c>
      <c r="G72" s="255">
        <v>32100</v>
      </c>
      <c r="I72" s="94">
        <v>67</v>
      </c>
      <c r="J72" s="145">
        <v>16101</v>
      </c>
      <c r="K72" s="146">
        <v>25264</v>
      </c>
      <c r="L72" s="146">
        <v>33979</v>
      </c>
      <c r="M72" s="146">
        <v>40546</v>
      </c>
      <c r="N72" s="146">
        <v>52609</v>
      </c>
      <c r="O72" s="145">
        <v>20878</v>
      </c>
      <c r="P72" s="146">
        <v>32758</v>
      </c>
      <c r="Q72" s="146">
        <v>44059</v>
      </c>
      <c r="R72" s="146">
        <v>52574</v>
      </c>
      <c r="S72" s="147">
        <v>68216</v>
      </c>
      <c r="V72" s="387" t="s">
        <v>238</v>
      </c>
      <c r="W72" s="387">
        <v>49</v>
      </c>
      <c r="X72" s="387" t="s">
        <v>268</v>
      </c>
      <c r="Y72" s="388">
        <v>11.05</v>
      </c>
      <c r="Z72" s="388">
        <v>8.9</v>
      </c>
    </row>
    <row r="73" spans="1:26" x14ac:dyDescent="0.2">
      <c r="A73" s="61">
        <v>74</v>
      </c>
      <c r="B73" s="256">
        <v>3210</v>
      </c>
      <c r="C73" s="257">
        <v>6420</v>
      </c>
      <c r="D73" s="257">
        <v>12840</v>
      </c>
      <c r="E73" s="257">
        <v>19260</v>
      </c>
      <c r="F73" s="257">
        <v>25680</v>
      </c>
      <c r="G73" s="258">
        <v>32100</v>
      </c>
      <c r="I73" s="94">
        <v>68</v>
      </c>
      <c r="J73" s="145">
        <v>17411</v>
      </c>
      <c r="K73" s="146">
        <v>27319</v>
      </c>
      <c r="L73" s="146">
        <v>36743</v>
      </c>
      <c r="M73" s="146">
        <v>43844</v>
      </c>
      <c r="N73" s="146">
        <v>56889</v>
      </c>
      <c r="O73" s="145">
        <v>22688</v>
      </c>
      <c r="P73" s="146">
        <v>35599</v>
      </c>
      <c r="Q73" s="146">
        <v>47880</v>
      </c>
      <c r="R73" s="146">
        <v>57133</v>
      </c>
      <c r="S73" s="147">
        <v>74132</v>
      </c>
      <c r="V73" s="387" t="s">
        <v>238</v>
      </c>
      <c r="W73" s="387">
        <v>50</v>
      </c>
      <c r="X73" s="387" t="s">
        <v>269</v>
      </c>
      <c r="Y73" s="388">
        <v>12.04</v>
      </c>
      <c r="Z73" s="388">
        <v>9.76</v>
      </c>
    </row>
    <row r="74" spans="1:26" x14ac:dyDescent="0.2">
      <c r="I74" s="94">
        <v>69</v>
      </c>
      <c r="J74" s="145">
        <v>18798</v>
      </c>
      <c r="K74" s="146">
        <v>29495</v>
      </c>
      <c r="L74" s="146">
        <v>39670</v>
      </c>
      <c r="M74" s="146">
        <v>47336</v>
      </c>
      <c r="N74" s="146">
        <v>61420</v>
      </c>
      <c r="O74" s="145">
        <v>24383</v>
      </c>
      <c r="P74" s="146">
        <v>38259</v>
      </c>
      <c r="Q74" s="146">
        <v>51457</v>
      </c>
      <c r="R74" s="146">
        <v>61401</v>
      </c>
      <c r="S74" s="147">
        <v>79669</v>
      </c>
      <c r="V74" s="387" t="s">
        <v>238</v>
      </c>
      <c r="W74" s="387">
        <v>51</v>
      </c>
      <c r="X74" s="387" t="s">
        <v>270</v>
      </c>
      <c r="Y74" s="388">
        <v>13.1</v>
      </c>
      <c r="Z74" s="388">
        <v>10.46</v>
      </c>
    </row>
    <row r="75" spans="1:26" x14ac:dyDescent="0.2">
      <c r="I75" s="94">
        <v>70</v>
      </c>
      <c r="J75" s="145">
        <v>20107</v>
      </c>
      <c r="K75" s="146">
        <v>31550</v>
      </c>
      <c r="L75" s="146">
        <v>42433</v>
      </c>
      <c r="M75" s="146">
        <v>50634</v>
      </c>
      <c r="N75" s="146">
        <v>65699</v>
      </c>
      <c r="O75" s="145">
        <v>26194</v>
      </c>
      <c r="P75" s="146">
        <v>41099</v>
      </c>
      <c r="Q75" s="146">
        <v>55277</v>
      </c>
      <c r="R75" s="146">
        <v>65960</v>
      </c>
      <c r="S75" s="147">
        <v>85585</v>
      </c>
      <c r="V75" s="387" t="s">
        <v>238</v>
      </c>
      <c r="W75" s="387">
        <v>52</v>
      </c>
      <c r="X75" s="387" t="s">
        <v>271</v>
      </c>
      <c r="Y75" s="388">
        <v>14.23</v>
      </c>
      <c r="Z75" s="388">
        <v>11.22</v>
      </c>
    </row>
    <row r="76" spans="1:26" x14ac:dyDescent="0.2">
      <c r="I76" s="94">
        <v>71</v>
      </c>
      <c r="J76" s="145">
        <v>21956</v>
      </c>
      <c r="K76" s="146">
        <v>34451</v>
      </c>
      <c r="L76" s="146">
        <v>46335</v>
      </c>
      <c r="M76" s="146">
        <v>55290</v>
      </c>
      <c r="N76" s="146">
        <v>71740</v>
      </c>
      <c r="O76" s="145">
        <v>28543</v>
      </c>
      <c r="P76" s="146">
        <v>44786</v>
      </c>
      <c r="Q76" s="146">
        <v>60236</v>
      </c>
      <c r="R76" s="146">
        <v>71877</v>
      </c>
      <c r="S76" s="147">
        <v>93262</v>
      </c>
      <c r="V76" s="387" t="s">
        <v>238</v>
      </c>
      <c r="W76" s="387">
        <v>53</v>
      </c>
      <c r="X76" s="387" t="s">
        <v>272</v>
      </c>
      <c r="Y76" s="388">
        <v>15.55</v>
      </c>
      <c r="Z76" s="388">
        <v>12.15</v>
      </c>
    </row>
    <row r="77" spans="1:26" x14ac:dyDescent="0.2">
      <c r="I77" s="94">
        <v>72</v>
      </c>
      <c r="J77" s="145">
        <v>23844</v>
      </c>
      <c r="K77" s="146">
        <v>37412</v>
      </c>
      <c r="L77" s="146">
        <v>50319</v>
      </c>
      <c r="M77" s="146">
        <v>60043</v>
      </c>
      <c r="N77" s="146">
        <v>77907</v>
      </c>
      <c r="O77" s="145">
        <v>31047</v>
      </c>
      <c r="P77" s="146">
        <v>48715</v>
      </c>
      <c r="Q77" s="146">
        <v>65520</v>
      </c>
      <c r="R77" s="146">
        <v>78182</v>
      </c>
      <c r="S77" s="147">
        <v>101443</v>
      </c>
      <c r="V77" s="387" t="s">
        <v>238</v>
      </c>
      <c r="W77" s="387">
        <v>54</v>
      </c>
      <c r="X77" s="387" t="s">
        <v>273</v>
      </c>
      <c r="Y77" s="388">
        <v>17.16</v>
      </c>
      <c r="Z77" s="388">
        <v>13.21</v>
      </c>
    </row>
    <row r="78" spans="1:26" x14ac:dyDescent="0.2">
      <c r="I78" s="94">
        <v>73</v>
      </c>
      <c r="J78" s="145">
        <v>25770</v>
      </c>
      <c r="K78" s="146">
        <v>40434</v>
      </c>
      <c r="L78" s="146">
        <v>54383</v>
      </c>
      <c r="M78" s="146">
        <v>64893</v>
      </c>
      <c r="N78" s="146">
        <v>84200</v>
      </c>
      <c r="O78" s="145">
        <v>33512</v>
      </c>
      <c r="P78" s="146">
        <v>52583</v>
      </c>
      <c r="Q78" s="146">
        <v>70722</v>
      </c>
      <c r="R78" s="146">
        <v>84390</v>
      </c>
      <c r="S78" s="147">
        <v>109498</v>
      </c>
      <c r="V78" s="387" t="s">
        <v>238</v>
      </c>
      <c r="W78" s="387">
        <v>55</v>
      </c>
      <c r="X78" s="387" t="s">
        <v>274</v>
      </c>
      <c r="Y78" s="388">
        <v>19.010000000000002</v>
      </c>
      <c r="Z78" s="388">
        <v>14.37</v>
      </c>
    </row>
    <row r="79" spans="1:26" x14ac:dyDescent="0.2">
      <c r="I79" s="94">
        <v>74</v>
      </c>
      <c r="J79" s="145">
        <v>27696</v>
      </c>
      <c r="K79" s="146">
        <v>43456</v>
      </c>
      <c r="L79" s="146">
        <v>58448</v>
      </c>
      <c r="M79" s="146">
        <v>69743</v>
      </c>
      <c r="N79" s="146">
        <v>90493</v>
      </c>
      <c r="O79" s="145">
        <v>36016</v>
      </c>
      <c r="P79" s="146">
        <v>56511</v>
      </c>
      <c r="Q79" s="146">
        <v>76006</v>
      </c>
      <c r="R79" s="146">
        <v>90695</v>
      </c>
      <c r="S79" s="147">
        <v>117679</v>
      </c>
      <c r="V79" s="387" t="s">
        <v>238</v>
      </c>
      <c r="W79" s="387">
        <v>56</v>
      </c>
      <c r="X79" s="387" t="s">
        <v>275</v>
      </c>
      <c r="Y79" s="388">
        <v>20.59</v>
      </c>
      <c r="Z79" s="388">
        <v>15.57</v>
      </c>
    </row>
    <row r="80" spans="1:26" x14ac:dyDescent="0.2">
      <c r="V80" s="387" t="s">
        <v>238</v>
      </c>
      <c r="W80" s="387">
        <v>57</v>
      </c>
      <c r="X80" s="387" t="s">
        <v>276</v>
      </c>
      <c r="Y80" s="388">
        <v>22.25</v>
      </c>
      <c r="Z80" s="388">
        <v>16.88</v>
      </c>
    </row>
    <row r="81" spans="22:26" x14ac:dyDescent="0.2">
      <c r="V81" s="387" t="s">
        <v>238</v>
      </c>
      <c r="W81" s="387">
        <v>58</v>
      </c>
      <c r="X81" s="387" t="s">
        <v>277</v>
      </c>
      <c r="Y81" s="388">
        <v>24.02</v>
      </c>
      <c r="Z81" s="388">
        <v>18.34</v>
      </c>
    </row>
    <row r="82" spans="22:26" x14ac:dyDescent="0.2">
      <c r="V82" s="387" t="s">
        <v>238</v>
      </c>
      <c r="W82" s="387">
        <v>59</v>
      </c>
      <c r="X82" s="387" t="s">
        <v>278</v>
      </c>
      <c r="Y82" s="388">
        <v>25.89</v>
      </c>
      <c r="Z82" s="388">
        <v>19.93</v>
      </c>
    </row>
    <row r="83" spans="22:26" x14ac:dyDescent="0.2">
      <c r="V83" s="387" t="s">
        <v>238</v>
      </c>
      <c r="W83" s="387">
        <v>60</v>
      </c>
      <c r="X83" s="387" t="s">
        <v>279</v>
      </c>
      <c r="Y83" s="388">
        <v>28.03</v>
      </c>
      <c r="Z83" s="388">
        <v>21.67</v>
      </c>
    </row>
    <row r="84" spans="22:26" x14ac:dyDescent="0.2">
      <c r="V84" s="387" t="s">
        <v>238</v>
      </c>
      <c r="W84" s="387">
        <v>61</v>
      </c>
      <c r="X84" s="387" t="s">
        <v>280</v>
      </c>
      <c r="Y84" s="388">
        <v>30.11</v>
      </c>
      <c r="Z84" s="388">
        <v>23.32</v>
      </c>
    </row>
    <row r="85" spans="22:26" x14ac:dyDescent="0.2">
      <c r="V85" s="387" t="s">
        <v>238</v>
      </c>
      <c r="W85" s="387">
        <v>62</v>
      </c>
      <c r="X85" s="387" t="s">
        <v>281</v>
      </c>
      <c r="Y85" s="388">
        <v>32.369999999999997</v>
      </c>
      <c r="Z85" s="388">
        <v>25.14</v>
      </c>
    </row>
    <row r="86" spans="22:26" x14ac:dyDescent="0.2">
      <c r="V86" s="387" t="s">
        <v>238</v>
      </c>
      <c r="W86" s="387">
        <v>63</v>
      </c>
      <c r="X86" s="387" t="s">
        <v>282</v>
      </c>
      <c r="Y86" s="388">
        <v>35.06</v>
      </c>
      <c r="Z86" s="388">
        <v>27.39</v>
      </c>
    </row>
    <row r="87" spans="22:26" x14ac:dyDescent="0.2">
      <c r="V87" s="387" t="s">
        <v>238</v>
      </c>
      <c r="W87" s="387">
        <v>64</v>
      </c>
      <c r="X87" s="387" t="s">
        <v>283</v>
      </c>
      <c r="Y87" s="388">
        <v>38.01</v>
      </c>
      <c r="Z87" s="388">
        <v>29.69</v>
      </c>
    </row>
    <row r="88" spans="22:26" x14ac:dyDescent="0.2">
      <c r="V88" s="387" t="s">
        <v>238</v>
      </c>
      <c r="W88" s="387">
        <v>65</v>
      </c>
      <c r="X88" s="387" t="s">
        <v>284</v>
      </c>
      <c r="Y88" s="388">
        <v>41.2</v>
      </c>
      <c r="Z88" s="388">
        <v>32.15</v>
      </c>
    </row>
    <row r="89" spans="22:26" x14ac:dyDescent="0.2">
      <c r="V89" s="387" t="s">
        <v>238</v>
      </c>
      <c r="W89" s="387">
        <v>66</v>
      </c>
      <c r="X89" s="387" t="s">
        <v>285</v>
      </c>
      <c r="Y89" s="388">
        <v>43.22</v>
      </c>
      <c r="Z89" s="388">
        <v>34.49</v>
      </c>
    </row>
    <row r="90" spans="22:26" x14ac:dyDescent="0.2">
      <c r="V90" s="387" t="s">
        <v>238</v>
      </c>
      <c r="W90" s="387">
        <v>67</v>
      </c>
      <c r="X90" s="387" t="s">
        <v>286</v>
      </c>
      <c r="Y90" s="388">
        <v>45.33</v>
      </c>
      <c r="Z90" s="388">
        <v>36.9</v>
      </c>
    </row>
    <row r="91" spans="22:26" x14ac:dyDescent="0.2">
      <c r="V91" s="387" t="s">
        <v>238</v>
      </c>
      <c r="W91" s="387">
        <v>68</v>
      </c>
      <c r="X91" s="387" t="s">
        <v>287</v>
      </c>
      <c r="Y91" s="388">
        <v>49.44</v>
      </c>
      <c r="Z91" s="388">
        <v>40.04</v>
      </c>
    </row>
    <row r="92" spans="22:26" x14ac:dyDescent="0.2">
      <c r="V92" s="387" t="s">
        <v>238</v>
      </c>
      <c r="W92" s="387">
        <v>69</v>
      </c>
      <c r="X92" s="387" t="s">
        <v>288</v>
      </c>
      <c r="Y92" s="388">
        <v>58.34</v>
      </c>
      <c r="Z92" s="388">
        <v>48.03</v>
      </c>
    </row>
    <row r="93" spans="22:26" x14ac:dyDescent="0.2">
      <c r="V93" s="387" t="s">
        <v>238</v>
      </c>
      <c r="W93" s="387">
        <v>70</v>
      </c>
      <c r="X93" s="387" t="s">
        <v>289</v>
      </c>
      <c r="Y93" s="388">
        <v>65.739999999999995</v>
      </c>
      <c r="Z93" s="388">
        <v>52.9</v>
      </c>
    </row>
    <row r="94" spans="22:26" x14ac:dyDescent="0.2">
      <c r="V94" s="387" t="s">
        <v>238</v>
      </c>
      <c r="W94" s="387">
        <v>71</v>
      </c>
      <c r="X94" s="387" t="s">
        <v>290</v>
      </c>
      <c r="Y94" s="388">
        <v>73.77</v>
      </c>
      <c r="Z94" s="388">
        <v>58.36</v>
      </c>
    </row>
    <row r="95" spans="22:26" x14ac:dyDescent="0.2">
      <c r="V95" s="387" t="s">
        <v>238</v>
      </c>
      <c r="W95" s="387">
        <v>72</v>
      </c>
      <c r="X95" s="387" t="s">
        <v>291</v>
      </c>
      <c r="Y95" s="388">
        <v>81.760000000000005</v>
      </c>
      <c r="Z95" s="388">
        <v>64.09</v>
      </c>
    </row>
    <row r="96" spans="22:26" x14ac:dyDescent="0.2">
      <c r="V96" s="387" t="s">
        <v>238</v>
      </c>
      <c r="W96" s="387">
        <v>73</v>
      </c>
      <c r="X96" s="387" t="s">
        <v>292</v>
      </c>
      <c r="Y96" s="388">
        <v>89.14</v>
      </c>
      <c r="Z96" s="388">
        <v>69.989999999999995</v>
      </c>
    </row>
    <row r="97" spans="22:26" x14ac:dyDescent="0.2">
      <c r="V97" s="387" t="s">
        <v>238</v>
      </c>
      <c r="W97" s="387">
        <v>74</v>
      </c>
      <c r="X97" s="387" t="s">
        <v>293</v>
      </c>
      <c r="Y97" s="388">
        <v>101</v>
      </c>
      <c r="Z97" s="388">
        <v>82.81</v>
      </c>
    </row>
    <row r="98" spans="22:26" x14ac:dyDescent="0.2">
      <c r="V98" s="389" t="s">
        <v>768</v>
      </c>
      <c r="W98" s="389">
        <v>20</v>
      </c>
      <c r="X98" s="389" t="s">
        <v>769</v>
      </c>
      <c r="Y98" s="389">
        <v>3.43</v>
      </c>
      <c r="Z98" s="389">
        <v>1.84</v>
      </c>
    </row>
    <row r="99" spans="22:26" x14ac:dyDescent="0.2">
      <c r="V99" s="389" t="s">
        <v>768</v>
      </c>
      <c r="W99" s="389">
        <v>21</v>
      </c>
      <c r="X99" s="389" t="s">
        <v>770</v>
      </c>
      <c r="Y99" s="389">
        <v>3.44</v>
      </c>
      <c r="Z99" s="389">
        <v>1.86</v>
      </c>
    </row>
    <row r="100" spans="22:26" x14ac:dyDescent="0.2">
      <c r="V100" s="389" t="s">
        <v>768</v>
      </c>
      <c r="W100" s="389">
        <v>22</v>
      </c>
      <c r="X100" s="389" t="s">
        <v>771</v>
      </c>
      <c r="Y100" s="389">
        <v>3.47</v>
      </c>
      <c r="Z100" s="389">
        <v>1.88</v>
      </c>
    </row>
    <row r="101" spans="22:26" x14ac:dyDescent="0.2">
      <c r="V101" s="389" t="s">
        <v>768</v>
      </c>
      <c r="W101" s="389">
        <v>23</v>
      </c>
      <c r="X101" s="389" t="s">
        <v>772</v>
      </c>
      <c r="Y101" s="389">
        <v>3.5</v>
      </c>
      <c r="Z101" s="389">
        <v>1.9</v>
      </c>
    </row>
    <row r="102" spans="22:26" x14ac:dyDescent="0.2">
      <c r="V102" s="389" t="s">
        <v>768</v>
      </c>
      <c r="W102" s="389">
        <v>24</v>
      </c>
      <c r="X102" s="389" t="s">
        <v>773</v>
      </c>
      <c r="Y102" s="389">
        <v>3.58</v>
      </c>
      <c r="Z102" s="389">
        <v>1.91</v>
      </c>
    </row>
    <row r="103" spans="22:26" x14ac:dyDescent="0.2">
      <c r="V103" s="389" t="s">
        <v>768</v>
      </c>
      <c r="W103" s="389">
        <v>25</v>
      </c>
      <c r="X103" s="389" t="s">
        <v>774</v>
      </c>
      <c r="Y103" s="389">
        <v>3.61</v>
      </c>
      <c r="Z103" s="389">
        <v>1.93</v>
      </c>
    </row>
    <row r="104" spans="22:26" x14ac:dyDescent="0.2">
      <c r="V104" s="389" t="s">
        <v>768</v>
      </c>
      <c r="W104" s="389">
        <v>26</v>
      </c>
      <c r="X104" s="389" t="s">
        <v>775</v>
      </c>
      <c r="Y104" s="389">
        <v>3.65</v>
      </c>
      <c r="Z104" s="389">
        <v>1.95</v>
      </c>
    </row>
    <row r="105" spans="22:26" x14ac:dyDescent="0.2">
      <c r="V105" s="389" t="s">
        <v>768</v>
      </c>
      <c r="W105" s="389">
        <v>27</v>
      </c>
      <c r="X105" s="389" t="s">
        <v>776</v>
      </c>
      <c r="Y105" s="389">
        <v>3.7</v>
      </c>
      <c r="Z105" s="389">
        <v>1.97</v>
      </c>
    </row>
    <row r="106" spans="22:26" x14ac:dyDescent="0.2">
      <c r="V106" s="389" t="s">
        <v>768</v>
      </c>
      <c r="W106" s="389">
        <v>28</v>
      </c>
      <c r="X106" s="389" t="s">
        <v>777</v>
      </c>
      <c r="Y106" s="389">
        <v>3.76</v>
      </c>
      <c r="Z106" s="389">
        <v>1.99</v>
      </c>
    </row>
    <row r="107" spans="22:26" x14ac:dyDescent="0.2">
      <c r="V107" s="389" t="s">
        <v>768</v>
      </c>
      <c r="W107" s="389">
        <v>29</v>
      </c>
      <c r="X107" s="389" t="s">
        <v>778</v>
      </c>
      <c r="Y107" s="389">
        <v>3.84</v>
      </c>
      <c r="Z107" s="389">
        <v>2.0099999999999998</v>
      </c>
    </row>
    <row r="108" spans="22:26" x14ac:dyDescent="0.2">
      <c r="V108" s="389" t="s">
        <v>768</v>
      </c>
      <c r="W108" s="389">
        <v>30</v>
      </c>
      <c r="X108" s="389" t="s">
        <v>779</v>
      </c>
      <c r="Y108" s="389">
        <v>3.93</v>
      </c>
      <c r="Z108" s="389">
        <v>2.04</v>
      </c>
    </row>
    <row r="109" spans="22:26" x14ac:dyDescent="0.2">
      <c r="V109" s="389" t="s">
        <v>768</v>
      </c>
      <c r="W109" s="389">
        <v>31</v>
      </c>
      <c r="X109" s="389" t="s">
        <v>780</v>
      </c>
      <c r="Y109" s="389">
        <v>4.05</v>
      </c>
      <c r="Z109" s="389">
        <v>2.08</v>
      </c>
    </row>
    <row r="110" spans="22:26" x14ac:dyDescent="0.2">
      <c r="V110" s="389" t="s">
        <v>768</v>
      </c>
      <c r="W110" s="389">
        <v>32</v>
      </c>
      <c r="X110" s="389" t="s">
        <v>781</v>
      </c>
      <c r="Y110" s="389">
        <v>4.18</v>
      </c>
      <c r="Z110" s="389">
        <v>2.13</v>
      </c>
    </row>
    <row r="111" spans="22:26" x14ac:dyDescent="0.2">
      <c r="V111" s="389" t="s">
        <v>768</v>
      </c>
      <c r="W111" s="389">
        <v>33</v>
      </c>
      <c r="X111" s="389" t="s">
        <v>782</v>
      </c>
      <c r="Y111" s="389">
        <v>4.32</v>
      </c>
      <c r="Z111" s="389">
        <v>2.1800000000000002</v>
      </c>
    </row>
    <row r="112" spans="22:26" x14ac:dyDescent="0.2">
      <c r="V112" s="389" t="s">
        <v>768</v>
      </c>
      <c r="W112" s="389">
        <v>34</v>
      </c>
      <c r="X112" s="389" t="s">
        <v>783</v>
      </c>
      <c r="Y112" s="389">
        <v>4.4800000000000004</v>
      </c>
      <c r="Z112" s="389">
        <v>2.2400000000000002</v>
      </c>
    </row>
    <row r="113" spans="22:26" x14ac:dyDescent="0.2">
      <c r="V113" s="389" t="s">
        <v>768</v>
      </c>
      <c r="W113" s="389">
        <v>35</v>
      </c>
      <c r="X113" s="389" t="s">
        <v>784</v>
      </c>
      <c r="Y113" s="389">
        <v>4.6500000000000004</v>
      </c>
      <c r="Z113" s="389">
        <v>2.31</v>
      </c>
    </row>
    <row r="114" spans="22:26" x14ac:dyDescent="0.2">
      <c r="V114" s="389" t="s">
        <v>768</v>
      </c>
      <c r="W114" s="389">
        <v>36</v>
      </c>
      <c r="X114" s="389" t="s">
        <v>785</v>
      </c>
      <c r="Y114" s="389">
        <v>5.45</v>
      </c>
      <c r="Z114" s="389">
        <v>2.39</v>
      </c>
    </row>
    <row r="115" spans="22:26" x14ac:dyDescent="0.2">
      <c r="V115" s="389" t="s">
        <v>768</v>
      </c>
      <c r="W115" s="389">
        <v>37</v>
      </c>
      <c r="X115" s="389" t="s">
        <v>786</v>
      </c>
      <c r="Y115" s="389">
        <v>5.67</v>
      </c>
      <c r="Z115" s="389">
        <v>2.48</v>
      </c>
    </row>
    <row r="116" spans="22:26" x14ac:dyDescent="0.2">
      <c r="V116" s="389" t="s">
        <v>768</v>
      </c>
      <c r="W116" s="389">
        <v>38</v>
      </c>
      <c r="X116" s="389" t="s">
        <v>787</v>
      </c>
      <c r="Y116" s="389">
        <v>5.91</v>
      </c>
      <c r="Z116" s="389">
        <v>2.58</v>
      </c>
    </row>
    <row r="117" spans="22:26" x14ac:dyDescent="0.2">
      <c r="V117" s="389" t="s">
        <v>768</v>
      </c>
      <c r="W117" s="389">
        <v>39</v>
      </c>
      <c r="X117" s="389" t="s">
        <v>788</v>
      </c>
      <c r="Y117" s="389">
        <v>6.18</v>
      </c>
      <c r="Z117" s="389">
        <v>2.7</v>
      </c>
    </row>
    <row r="118" spans="22:26" x14ac:dyDescent="0.2">
      <c r="V118" s="389" t="s">
        <v>768</v>
      </c>
      <c r="W118" s="389">
        <v>40</v>
      </c>
      <c r="X118" s="389" t="s">
        <v>789</v>
      </c>
      <c r="Y118" s="389">
        <v>6.47</v>
      </c>
      <c r="Z118" s="389">
        <v>2.82</v>
      </c>
    </row>
    <row r="119" spans="22:26" x14ac:dyDescent="0.2">
      <c r="V119" s="389" t="s">
        <v>768</v>
      </c>
      <c r="W119" s="389">
        <v>41</v>
      </c>
      <c r="X119" s="389" t="s">
        <v>790</v>
      </c>
      <c r="Y119" s="389">
        <v>6.79</v>
      </c>
      <c r="Z119" s="389">
        <v>2.96</v>
      </c>
    </row>
    <row r="120" spans="22:26" x14ac:dyDescent="0.2">
      <c r="V120" s="389" t="s">
        <v>768</v>
      </c>
      <c r="W120" s="389">
        <v>42</v>
      </c>
      <c r="X120" s="389" t="s">
        <v>791</v>
      </c>
      <c r="Y120" s="389">
        <v>7.14</v>
      </c>
      <c r="Z120" s="389">
        <v>3.74</v>
      </c>
    </row>
    <row r="121" spans="22:26" x14ac:dyDescent="0.2">
      <c r="V121" s="389" t="s">
        <v>768</v>
      </c>
      <c r="W121" s="389">
        <v>43</v>
      </c>
      <c r="X121" s="389" t="s">
        <v>792</v>
      </c>
      <c r="Y121" s="389">
        <v>7.54</v>
      </c>
      <c r="Z121" s="389">
        <v>3.92</v>
      </c>
    </row>
    <row r="122" spans="22:26" x14ac:dyDescent="0.2">
      <c r="V122" s="389" t="s">
        <v>768</v>
      </c>
      <c r="W122" s="389">
        <v>44</v>
      </c>
      <c r="X122" s="389" t="s">
        <v>793</v>
      </c>
      <c r="Y122" s="389">
        <v>7.97</v>
      </c>
      <c r="Z122" s="389">
        <v>4.12</v>
      </c>
    </row>
    <row r="123" spans="22:26" x14ac:dyDescent="0.2">
      <c r="V123" s="389" t="s">
        <v>768</v>
      </c>
      <c r="W123" s="389">
        <v>45</v>
      </c>
      <c r="X123" s="389" t="s">
        <v>794</v>
      </c>
      <c r="Y123" s="389">
        <v>8.44</v>
      </c>
      <c r="Z123" s="389">
        <v>4.33</v>
      </c>
    </row>
    <row r="124" spans="22:26" x14ac:dyDescent="0.2">
      <c r="V124" s="389" t="s">
        <v>768</v>
      </c>
      <c r="W124" s="389">
        <v>46</v>
      </c>
      <c r="X124" s="389" t="s">
        <v>795</v>
      </c>
      <c r="Y124" s="389">
        <v>8.9600000000000009</v>
      </c>
      <c r="Z124" s="389">
        <v>4.57</v>
      </c>
    </row>
    <row r="125" spans="22:26" x14ac:dyDescent="0.2">
      <c r="V125" s="389" t="s">
        <v>768</v>
      </c>
      <c r="W125" s="389">
        <v>47</v>
      </c>
      <c r="X125" s="389" t="s">
        <v>796</v>
      </c>
      <c r="Y125" s="389">
        <v>9.51</v>
      </c>
      <c r="Z125" s="389">
        <v>4.83</v>
      </c>
    </row>
    <row r="126" spans="22:26" x14ac:dyDescent="0.2">
      <c r="V126" s="389" t="s">
        <v>768</v>
      </c>
      <c r="W126" s="389">
        <v>48</v>
      </c>
      <c r="X126" s="389" t="s">
        <v>797</v>
      </c>
      <c r="Y126" s="389">
        <v>10.119999999999999</v>
      </c>
      <c r="Z126" s="389">
        <v>5.12</v>
      </c>
    </row>
    <row r="127" spans="22:26" x14ac:dyDescent="0.2">
      <c r="V127" s="389" t="s">
        <v>768</v>
      </c>
      <c r="W127" s="389">
        <v>49</v>
      </c>
      <c r="X127" s="389" t="s">
        <v>798</v>
      </c>
      <c r="Y127" s="389">
        <v>10.77</v>
      </c>
      <c r="Z127" s="389">
        <v>5.44</v>
      </c>
    </row>
    <row r="128" spans="22:26" x14ac:dyDescent="0.2">
      <c r="V128" s="389" t="s">
        <v>768</v>
      </c>
      <c r="W128" s="389">
        <v>50</v>
      </c>
      <c r="X128" s="389" t="s">
        <v>799</v>
      </c>
      <c r="Y128" s="389">
        <v>11.48</v>
      </c>
      <c r="Z128" s="389">
        <v>5.81</v>
      </c>
    </row>
    <row r="129" spans="22:26" x14ac:dyDescent="0.2">
      <c r="V129" s="389" t="s">
        <v>768</v>
      </c>
      <c r="W129" s="389">
        <v>51</v>
      </c>
      <c r="X129" s="389" t="s">
        <v>800</v>
      </c>
      <c r="Y129" s="389">
        <v>12.25</v>
      </c>
      <c r="Z129" s="389">
        <v>6.23</v>
      </c>
    </row>
    <row r="130" spans="22:26" x14ac:dyDescent="0.2">
      <c r="V130" s="389" t="s">
        <v>768</v>
      </c>
      <c r="W130" s="389">
        <v>52</v>
      </c>
      <c r="X130" s="389" t="s">
        <v>801</v>
      </c>
      <c r="Y130" s="389">
        <v>13.09</v>
      </c>
      <c r="Z130" s="389">
        <v>6.7</v>
      </c>
    </row>
    <row r="131" spans="22:26" x14ac:dyDescent="0.2">
      <c r="V131" s="389" t="s">
        <v>768</v>
      </c>
      <c r="W131" s="389">
        <v>53</v>
      </c>
      <c r="X131" s="389" t="s">
        <v>802</v>
      </c>
      <c r="Y131" s="389">
        <v>14.01</v>
      </c>
      <c r="Z131" s="389">
        <v>7.24</v>
      </c>
    </row>
    <row r="132" spans="22:26" x14ac:dyDescent="0.2">
      <c r="V132" s="389" t="s">
        <v>768</v>
      </c>
      <c r="W132" s="389">
        <v>54</v>
      </c>
      <c r="X132" s="389" t="s">
        <v>803</v>
      </c>
      <c r="Y132" s="389">
        <v>15.04</v>
      </c>
      <c r="Z132" s="389">
        <v>7.85</v>
      </c>
    </row>
    <row r="133" spans="22:26" x14ac:dyDescent="0.2">
      <c r="V133" s="389" t="s">
        <v>768</v>
      </c>
      <c r="W133" s="389">
        <v>55</v>
      </c>
      <c r="X133" s="389" t="s">
        <v>804</v>
      </c>
      <c r="Y133" s="389">
        <v>16.2</v>
      </c>
      <c r="Z133" s="389">
        <v>8.5399999999999991</v>
      </c>
    </row>
    <row r="134" spans="22:26" x14ac:dyDescent="0.2">
      <c r="V134" s="389" t="s">
        <v>768</v>
      </c>
      <c r="W134" s="389">
        <v>56</v>
      </c>
      <c r="X134" s="389" t="s">
        <v>805</v>
      </c>
      <c r="Y134" s="389">
        <v>17.5</v>
      </c>
      <c r="Z134" s="389">
        <v>9.32</v>
      </c>
    </row>
    <row r="135" spans="22:26" x14ac:dyDescent="0.2">
      <c r="V135" s="389" t="s">
        <v>768</v>
      </c>
      <c r="W135" s="389">
        <v>57</v>
      </c>
      <c r="X135" s="389" t="s">
        <v>806</v>
      </c>
      <c r="Y135" s="389">
        <v>18.98</v>
      </c>
      <c r="Z135" s="389">
        <v>10.19</v>
      </c>
    </row>
    <row r="136" spans="22:26" x14ac:dyDescent="0.2">
      <c r="V136" s="389" t="s">
        <v>768</v>
      </c>
      <c r="W136" s="389">
        <v>58</v>
      </c>
      <c r="X136" s="389" t="s">
        <v>807</v>
      </c>
      <c r="Y136" s="389">
        <v>20.65</v>
      </c>
      <c r="Z136" s="389">
        <v>11.18</v>
      </c>
    </row>
    <row r="137" spans="22:26" x14ac:dyDescent="0.2">
      <c r="V137" s="389" t="s">
        <v>768</v>
      </c>
      <c r="W137" s="389">
        <v>59</v>
      </c>
      <c r="X137" s="389" t="s">
        <v>808</v>
      </c>
      <c r="Y137" s="389">
        <v>22.54</v>
      </c>
      <c r="Z137" s="389">
        <v>12.31</v>
      </c>
    </row>
    <row r="138" spans="22:26" x14ac:dyDescent="0.2">
      <c r="V138" s="390" t="s">
        <v>641</v>
      </c>
      <c r="W138" s="390">
        <v>20</v>
      </c>
      <c r="X138" s="390" t="s">
        <v>642</v>
      </c>
      <c r="Y138" s="390">
        <v>3.38</v>
      </c>
      <c r="Z138" s="390">
        <v>1.79</v>
      </c>
    </row>
    <row r="139" spans="22:26" x14ac:dyDescent="0.2">
      <c r="V139" s="390" t="s">
        <v>641</v>
      </c>
      <c r="W139" s="390">
        <v>21</v>
      </c>
      <c r="X139" s="390" t="s">
        <v>643</v>
      </c>
      <c r="Y139" s="390">
        <v>3.43</v>
      </c>
      <c r="Z139" s="390">
        <v>1.81</v>
      </c>
    </row>
    <row r="140" spans="22:26" x14ac:dyDescent="0.2">
      <c r="V140" s="390" t="s">
        <v>641</v>
      </c>
      <c r="W140" s="390">
        <v>22</v>
      </c>
      <c r="X140" s="390" t="s">
        <v>644</v>
      </c>
      <c r="Y140" s="390">
        <v>3.47</v>
      </c>
      <c r="Z140" s="390">
        <v>1.83</v>
      </c>
    </row>
    <row r="141" spans="22:26" x14ac:dyDescent="0.2">
      <c r="V141" s="390" t="s">
        <v>641</v>
      </c>
      <c r="W141" s="390">
        <v>23</v>
      </c>
      <c r="X141" s="390" t="s">
        <v>645</v>
      </c>
      <c r="Y141" s="390">
        <v>3.52</v>
      </c>
      <c r="Z141" s="390">
        <v>1.85</v>
      </c>
    </row>
    <row r="142" spans="22:26" x14ac:dyDescent="0.2">
      <c r="V142" s="390" t="s">
        <v>641</v>
      </c>
      <c r="W142" s="390">
        <v>24</v>
      </c>
      <c r="X142" s="390" t="s">
        <v>646</v>
      </c>
      <c r="Y142" s="390">
        <v>3.58</v>
      </c>
      <c r="Z142" s="390">
        <v>1.88</v>
      </c>
    </row>
    <row r="143" spans="22:26" x14ac:dyDescent="0.2">
      <c r="V143" s="390" t="s">
        <v>641</v>
      </c>
      <c r="W143" s="390">
        <v>25</v>
      </c>
      <c r="X143" s="390" t="s">
        <v>647</v>
      </c>
      <c r="Y143" s="390">
        <v>3.64</v>
      </c>
      <c r="Z143" s="390">
        <v>1.9</v>
      </c>
    </row>
    <row r="144" spans="22:26" x14ac:dyDescent="0.2">
      <c r="V144" s="390" t="s">
        <v>641</v>
      </c>
      <c r="W144" s="390">
        <v>26</v>
      </c>
      <c r="X144" s="390" t="s">
        <v>648</v>
      </c>
      <c r="Y144" s="390">
        <v>3.72</v>
      </c>
      <c r="Z144" s="390">
        <v>1.93</v>
      </c>
    </row>
    <row r="145" spans="22:26" x14ac:dyDescent="0.2">
      <c r="V145" s="390" t="s">
        <v>641</v>
      </c>
      <c r="W145" s="390">
        <v>27</v>
      </c>
      <c r="X145" s="390" t="s">
        <v>649</v>
      </c>
      <c r="Y145" s="390">
        <v>3.81</v>
      </c>
      <c r="Z145" s="390">
        <v>1.97</v>
      </c>
    </row>
    <row r="146" spans="22:26" x14ac:dyDescent="0.2">
      <c r="V146" s="390" t="s">
        <v>641</v>
      </c>
      <c r="W146" s="390">
        <v>28</v>
      </c>
      <c r="X146" s="390" t="s">
        <v>650</v>
      </c>
      <c r="Y146" s="390">
        <v>3.92</v>
      </c>
      <c r="Z146" s="390">
        <v>2.0099999999999998</v>
      </c>
    </row>
    <row r="147" spans="22:26" x14ac:dyDescent="0.2">
      <c r="V147" s="390" t="s">
        <v>641</v>
      </c>
      <c r="W147" s="390">
        <v>29</v>
      </c>
      <c r="X147" s="390" t="s">
        <v>651</v>
      </c>
      <c r="Y147" s="390">
        <v>4.04</v>
      </c>
      <c r="Z147" s="390">
        <v>2.0499999999999998</v>
      </c>
    </row>
    <row r="148" spans="22:26" x14ac:dyDescent="0.2">
      <c r="V148" s="390" t="s">
        <v>641</v>
      </c>
      <c r="W148" s="390">
        <v>30</v>
      </c>
      <c r="X148" s="390" t="s">
        <v>652</v>
      </c>
      <c r="Y148" s="390">
        <v>4.18</v>
      </c>
      <c r="Z148" s="390">
        <v>2.11</v>
      </c>
    </row>
    <row r="149" spans="22:26" x14ac:dyDescent="0.2">
      <c r="V149" s="390" t="s">
        <v>641</v>
      </c>
      <c r="W149" s="390">
        <v>31</v>
      </c>
      <c r="X149" s="390" t="s">
        <v>653</v>
      </c>
      <c r="Y149" s="390">
        <v>4.34</v>
      </c>
      <c r="Z149" s="390">
        <v>2.17</v>
      </c>
    </row>
    <row r="150" spans="22:26" x14ac:dyDescent="0.2">
      <c r="V150" s="390" t="s">
        <v>641</v>
      </c>
      <c r="W150" s="390">
        <v>32</v>
      </c>
      <c r="X150" s="390" t="s">
        <v>654</v>
      </c>
      <c r="Y150" s="390">
        <v>4.51</v>
      </c>
      <c r="Z150" s="390">
        <v>2.2400000000000002</v>
      </c>
    </row>
    <row r="151" spans="22:26" x14ac:dyDescent="0.2">
      <c r="V151" s="390" t="s">
        <v>641</v>
      </c>
      <c r="W151" s="390">
        <v>33</v>
      </c>
      <c r="X151" s="390" t="s">
        <v>655</v>
      </c>
      <c r="Y151" s="390">
        <v>4.7</v>
      </c>
      <c r="Z151" s="390">
        <v>2.33</v>
      </c>
    </row>
    <row r="152" spans="22:26" x14ac:dyDescent="0.2">
      <c r="V152" s="390" t="s">
        <v>641</v>
      </c>
      <c r="W152" s="390">
        <v>34</v>
      </c>
      <c r="X152" s="390" t="s">
        <v>656</v>
      </c>
      <c r="Y152" s="390">
        <v>4.9000000000000004</v>
      </c>
      <c r="Z152" s="390">
        <v>2.42</v>
      </c>
    </row>
    <row r="153" spans="22:26" x14ac:dyDescent="0.2">
      <c r="V153" s="390" t="s">
        <v>641</v>
      </c>
      <c r="W153" s="390">
        <v>35</v>
      </c>
      <c r="X153" s="390" t="s">
        <v>657</v>
      </c>
      <c r="Y153" s="390">
        <v>5.13</v>
      </c>
      <c r="Z153" s="390">
        <v>2.5299999999999998</v>
      </c>
    </row>
    <row r="154" spans="22:26" x14ac:dyDescent="0.2">
      <c r="V154" s="390" t="s">
        <v>641</v>
      </c>
      <c r="W154" s="390">
        <v>36</v>
      </c>
      <c r="X154" s="390" t="s">
        <v>658</v>
      </c>
      <c r="Y154" s="390">
        <v>5.38</v>
      </c>
      <c r="Z154" s="390">
        <v>2.65</v>
      </c>
    </row>
    <row r="155" spans="22:26" x14ac:dyDescent="0.2">
      <c r="V155" s="390" t="s">
        <v>641</v>
      </c>
      <c r="W155" s="390">
        <v>37</v>
      </c>
      <c r="X155" s="390" t="s">
        <v>659</v>
      </c>
      <c r="Y155" s="390">
        <v>5.65</v>
      </c>
      <c r="Z155" s="390">
        <v>2.78</v>
      </c>
    </row>
    <row r="156" spans="22:26" x14ac:dyDescent="0.2">
      <c r="V156" s="390" t="s">
        <v>641</v>
      </c>
      <c r="W156" s="390">
        <v>38</v>
      </c>
      <c r="X156" s="390" t="s">
        <v>660</v>
      </c>
      <c r="Y156" s="390">
        <v>5.95</v>
      </c>
      <c r="Z156" s="390">
        <v>2.92</v>
      </c>
    </row>
    <row r="157" spans="22:26" x14ac:dyDescent="0.2">
      <c r="V157" s="390" t="s">
        <v>641</v>
      </c>
      <c r="W157" s="390">
        <v>39</v>
      </c>
      <c r="X157" s="390" t="s">
        <v>661</v>
      </c>
      <c r="Y157" s="390">
        <v>6.28</v>
      </c>
      <c r="Z157" s="390">
        <v>3.07</v>
      </c>
    </row>
    <row r="158" spans="22:26" x14ac:dyDescent="0.2">
      <c r="V158" s="390" t="s">
        <v>641</v>
      </c>
      <c r="W158" s="390">
        <v>40</v>
      </c>
      <c r="X158" s="390" t="s">
        <v>662</v>
      </c>
      <c r="Y158" s="390">
        <v>6.64</v>
      </c>
      <c r="Z158" s="390">
        <v>3.24</v>
      </c>
    </row>
    <row r="159" spans="22:26" x14ac:dyDescent="0.2">
      <c r="V159" s="390" t="s">
        <v>641</v>
      </c>
      <c r="W159" s="390">
        <v>41</v>
      </c>
      <c r="X159" s="390" t="s">
        <v>663</v>
      </c>
      <c r="Y159" s="390">
        <v>7.03</v>
      </c>
      <c r="Z159" s="390">
        <v>3.43</v>
      </c>
    </row>
    <row r="160" spans="22:26" x14ac:dyDescent="0.2">
      <c r="V160" s="390" t="s">
        <v>641</v>
      </c>
      <c r="W160" s="390">
        <v>42</v>
      </c>
      <c r="X160" s="390" t="s">
        <v>664</v>
      </c>
      <c r="Y160" s="390">
        <v>7.46</v>
      </c>
      <c r="Z160" s="390">
        <v>3.63</v>
      </c>
    </row>
    <row r="161" spans="22:26" x14ac:dyDescent="0.2">
      <c r="V161" s="390" t="s">
        <v>641</v>
      </c>
      <c r="W161" s="390">
        <v>43</v>
      </c>
      <c r="X161" s="390" t="s">
        <v>665</v>
      </c>
      <c r="Y161" s="390">
        <v>7.93</v>
      </c>
      <c r="Z161" s="390">
        <v>3.85</v>
      </c>
    </row>
    <row r="162" spans="22:26" x14ac:dyDescent="0.2">
      <c r="V162" s="390" t="s">
        <v>641</v>
      </c>
      <c r="W162" s="390">
        <v>44</v>
      </c>
      <c r="X162" s="390" t="s">
        <v>666</v>
      </c>
      <c r="Y162" s="390">
        <v>8.44</v>
      </c>
      <c r="Z162" s="390">
        <v>4.0999999999999996</v>
      </c>
    </row>
    <row r="163" spans="22:26" x14ac:dyDescent="0.2">
      <c r="V163" s="390" t="s">
        <v>641</v>
      </c>
      <c r="W163" s="390">
        <v>45</v>
      </c>
      <c r="X163" s="390" t="s">
        <v>667</v>
      </c>
      <c r="Y163" s="390">
        <v>8.99</v>
      </c>
      <c r="Z163" s="390">
        <v>4.37</v>
      </c>
    </row>
    <row r="164" spans="22:26" x14ac:dyDescent="0.2">
      <c r="V164" s="390" t="s">
        <v>641</v>
      </c>
      <c r="W164" s="390">
        <v>46</v>
      </c>
      <c r="X164" s="390" t="s">
        <v>668</v>
      </c>
      <c r="Y164" s="390">
        <v>9.6</v>
      </c>
      <c r="Z164" s="390">
        <v>4.68</v>
      </c>
    </row>
    <row r="165" spans="22:26" x14ac:dyDescent="0.2">
      <c r="V165" s="390" t="s">
        <v>641</v>
      </c>
      <c r="W165" s="390">
        <v>47</v>
      </c>
      <c r="X165" s="390" t="s">
        <v>669</v>
      </c>
      <c r="Y165" s="390">
        <v>10.26</v>
      </c>
      <c r="Z165" s="390">
        <v>5.03</v>
      </c>
    </row>
    <row r="166" spans="22:26" x14ac:dyDescent="0.2">
      <c r="V166" s="390" t="s">
        <v>641</v>
      </c>
      <c r="W166" s="390">
        <v>48</v>
      </c>
      <c r="X166" s="390" t="s">
        <v>670</v>
      </c>
      <c r="Y166" s="390">
        <v>10.98</v>
      </c>
      <c r="Z166" s="390">
        <v>5.41</v>
      </c>
    </row>
    <row r="167" spans="22:26" x14ac:dyDescent="0.2">
      <c r="V167" s="390" t="s">
        <v>641</v>
      </c>
      <c r="W167" s="390">
        <v>49</v>
      </c>
      <c r="X167" s="390" t="s">
        <v>671</v>
      </c>
      <c r="Y167" s="390">
        <v>11.77</v>
      </c>
      <c r="Z167" s="390">
        <v>5.85</v>
      </c>
    </row>
    <row r="168" spans="22:26" x14ac:dyDescent="0.2">
      <c r="V168" s="390" t="s">
        <v>641</v>
      </c>
      <c r="W168" s="390">
        <v>50</v>
      </c>
      <c r="X168" s="390" t="s">
        <v>672</v>
      </c>
      <c r="Y168" s="390">
        <v>12.64</v>
      </c>
      <c r="Z168" s="390">
        <v>6.35</v>
      </c>
    </row>
    <row r="169" spans="22:26" x14ac:dyDescent="0.2">
      <c r="V169" s="390" t="s">
        <v>641</v>
      </c>
      <c r="W169" s="390">
        <v>51</v>
      </c>
      <c r="X169" s="390" t="s">
        <v>673</v>
      </c>
      <c r="Y169" s="390">
        <v>13.61</v>
      </c>
      <c r="Z169" s="390">
        <v>6.91</v>
      </c>
    </row>
    <row r="170" spans="22:26" x14ac:dyDescent="0.2">
      <c r="V170" s="390" t="s">
        <v>641</v>
      </c>
      <c r="W170" s="390">
        <v>52</v>
      </c>
      <c r="X170" s="390" t="s">
        <v>674</v>
      </c>
      <c r="Y170" s="390">
        <v>14.69</v>
      </c>
      <c r="Z170" s="390">
        <v>7.54</v>
      </c>
    </row>
    <row r="171" spans="22:26" x14ac:dyDescent="0.2">
      <c r="V171" s="390" t="s">
        <v>641</v>
      </c>
      <c r="W171" s="390">
        <v>53</v>
      </c>
      <c r="X171" s="390" t="s">
        <v>675</v>
      </c>
      <c r="Y171" s="390">
        <v>15.9</v>
      </c>
      <c r="Z171" s="390">
        <v>8.26</v>
      </c>
    </row>
    <row r="172" spans="22:26" x14ac:dyDescent="0.2">
      <c r="V172" s="390" t="s">
        <v>641</v>
      </c>
      <c r="W172" s="390">
        <v>54</v>
      </c>
      <c r="X172" s="390" t="s">
        <v>676</v>
      </c>
      <c r="Y172" s="390">
        <v>17.260000000000002</v>
      </c>
      <c r="Z172" s="390">
        <v>9.07</v>
      </c>
    </row>
    <row r="173" spans="22:26" x14ac:dyDescent="0.2">
      <c r="V173" s="390" t="s">
        <v>641</v>
      </c>
      <c r="W173" s="390">
        <v>55</v>
      </c>
      <c r="X173" s="390" t="s">
        <v>677</v>
      </c>
      <c r="Y173" s="390">
        <v>18.79</v>
      </c>
      <c r="Z173" s="390">
        <v>9.99</v>
      </c>
    </row>
    <row r="174" spans="22:26" x14ac:dyDescent="0.2">
      <c r="V174" s="390" t="s">
        <v>641</v>
      </c>
      <c r="W174" s="390">
        <v>56</v>
      </c>
      <c r="X174" s="390" t="s">
        <v>678</v>
      </c>
      <c r="Y174" s="390">
        <v>20.51</v>
      </c>
      <c r="Z174" s="390">
        <v>11.05</v>
      </c>
    </row>
    <row r="175" spans="22:26" x14ac:dyDescent="0.2">
      <c r="V175" s="390" t="s">
        <v>641</v>
      </c>
      <c r="W175" s="390">
        <v>57</v>
      </c>
      <c r="X175" s="390" t="s">
        <v>679</v>
      </c>
      <c r="Y175" s="390">
        <v>22.45</v>
      </c>
      <c r="Z175" s="390">
        <v>12.26</v>
      </c>
    </row>
    <row r="176" spans="22:26" x14ac:dyDescent="0.2">
      <c r="V176" s="390" t="s">
        <v>641</v>
      </c>
      <c r="W176" s="390">
        <v>58</v>
      </c>
      <c r="X176" s="390" t="s">
        <v>680</v>
      </c>
      <c r="Y176" s="390">
        <v>24.64</v>
      </c>
      <c r="Z176" s="390">
        <v>13.66</v>
      </c>
    </row>
    <row r="177" spans="22:26" x14ac:dyDescent="0.2">
      <c r="V177" s="390" t="s">
        <v>641</v>
      </c>
      <c r="W177" s="390">
        <v>59</v>
      </c>
      <c r="X177" s="390" t="s">
        <v>681</v>
      </c>
      <c r="Y177" s="390">
        <v>27.1</v>
      </c>
      <c r="Z177" s="390">
        <v>15.28</v>
      </c>
    </row>
    <row r="178" spans="22:26" x14ac:dyDescent="0.2">
      <c r="V178" s="391" t="s">
        <v>682</v>
      </c>
      <c r="W178" s="391">
        <v>20</v>
      </c>
      <c r="X178" s="391" t="s">
        <v>683</v>
      </c>
      <c r="Y178" s="391">
        <v>3.39</v>
      </c>
      <c r="Z178" s="391">
        <v>1.76</v>
      </c>
    </row>
    <row r="179" spans="22:26" x14ac:dyDescent="0.2">
      <c r="V179" s="391" t="s">
        <v>682</v>
      </c>
      <c r="W179" s="391">
        <v>21</v>
      </c>
      <c r="X179" s="391" t="s">
        <v>684</v>
      </c>
      <c r="Y179" s="391">
        <v>3.44</v>
      </c>
      <c r="Z179" s="391">
        <v>1.78</v>
      </c>
    </row>
    <row r="180" spans="22:26" x14ac:dyDescent="0.2">
      <c r="V180" s="391" t="s">
        <v>682</v>
      </c>
      <c r="W180" s="391">
        <v>22</v>
      </c>
      <c r="X180" s="391" t="s">
        <v>685</v>
      </c>
      <c r="Y180" s="391">
        <v>3.5</v>
      </c>
      <c r="Z180" s="391">
        <v>1.81</v>
      </c>
    </row>
    <row r="181" spans="22:26" x14ac:dyDescent="0.2">
      <c r="V181" s="391" t="s">
        <v>682</v>
      </c>
      <c r="W181" s="391">
        <v>23</v>
      </c>
      <c r="X181" s="391" t="s">
        <v>686</v>
      </c>
      <c r="Y181" s="391">
        <v>3.56</v>
      </c>
      <c r="Z181" s="391">
        <v>1.83</v>
      </c>
    </row>
    <row r="182" spans="22:26" x14ac:dyDescent="0.2">
      <c r="V182" s="391" t="s">
        <v>682</v>
      </c>
      <c r="W182" s="391">
        <v>24</v>
      </c>
      <c r="X182" s="391" t="s">
        <v>687</v>
      </c>
      <c r="Y182" s="391">
        <v>3.7</v>
      </c>
      <c r="Z182" s="391">
        <v>1.86</v>
      </c>
    </row>
    <row r="183" spans="22:26" x14ac:dyDescent="0.2">
      <c r="V183" s="391" t="s">
        <v>682</v>
      </c>
      <c r="W183" s="391">
        <v>25</v>
      </c>
      <c r="X183" s="391" t="s">
        <v>688</v>
      </c>
      <c r="Y183" s="391">
        <v>3.78</v>
      </c>
      <c r="Z183" s="391">
        <v>1.89</v>
      </c>
    </row>
    <row r="184" spans="22:26" x14ac:dyDescent="0.2">
      <c r="V184" s="391" t="s">
        <v>682</v>
      </c>
      <c r="W184" s="391">
        <v>26</v>
      </c>
      <c r="X184" s="391" t="s">
        <v>689</v>
      </c>
      <c r="Y184" s="391">
        <v>3.87</v>
      </c>
      <c r="Z184" s="391">
        <v>1.97</v>
      </c>
    </row>
    <row r="185" spans="22:26" x14ac:dyDescent="0.2">
      <c r="V185" s="391" t="s">
        <v>682</v>
      </c>
      <c r="W185" s="391">
        <v>27</v>
      </c>
      <c r="X185" s="391" t="s">
        <v>690</v>
      </c>
      <c r="Y185" s="391">
        <v>3.98</v>
      </c>
      <c r="Z185" s="391">
        <v>2.0099999999999998</v>
      </c>
    </row>
    <row r="186" spans="22:26" x14ac:dyDescent="0.2">
      <c r="V186" s="391" t="s">
        <v>682</v>
      </c>
      <c r="W186" s="391">
        <v>28</v>
      </c>
      <c r="X186" s="391" t="s">
        <v>691</v>
      </c>
      <c r="Y186" s="391">
        <v>4.0999999999999996</v>
      </c>
      <c r="Z186" s="391">
        <v>2.06</v>
      </c>
    </row>
    <row r="187" spans="22:26" x14ac:dyDescent="0.2">
      <c r="V187" s="391" t="s">
        <v>682</v>
      </c>
      <c r="W187" s="391">
        <v>29</v>
      </c>
      <c r="X187" s="391" t="s">
        <v>692</v>
      </c>
      <c r="Y187" s="391">
        <v>4.24</v>
      </c>
      <c r="Z187" s="391">
        <v>2.12</v>
      </c>
    </row>
    <row r="188" spans="22:26" x14ac:dyDescent="0.2">
      <c r="V188" s="391" t="s">
        <v>682</v>
      </c>
      <c r="W188" s="391">
        <v>30</v>
      </c>
      <c r="X188" s="391" t="s">
        <v>693</v>
      </c>
      <c r="Y188" s="391">
        <v>4.4000000000000004</v>
      </c>
      <c r="Z188" s="391">
        <v>2.1800000000000002</v>
      </c>
    </row>
    <row r="189" spans="22:26" x14ac:dyDescent="0.2">
      <c r="V189" s="391" t="s">
        <v>682</v>
      </c>
      <c r="W189" s="391">
        <v>31</v>
      </c>
      <c r="X189" s="391" t="s">
        <v>694</v>
      </c>
      <c r="Y189" s="391">
        <v>4.57</v>
      </c>
      <c r="Z189" s="391">
        <v>2.2599999999999998</v>
      </c>
    </row>
    <row r="190" spans="22:26" x14ac:dyDescent="0.2">
      <c r="V190" s="391" t="s">
        <v>682</v>
      </c>
      <c r="W190" s="391">
        <v>32</v>
      </c>
      <c r="X190" s="391" t="s">
        <v>695</v>
      </c>
      <c r="Y190" s="391">
        <v>4.7699999999999996</v>
      </c>
      <c r="Z190" s="391">
        <v>2.35</v>
      </c>
    </row>
    <row r="191" spans="22:26" x14ac:dyDescent="0.2">
      <c r="V191" s="391" t="s">
        <v>682</v>
      </c>
      <c r="W191" s="391">
        <v>33</v>
      </c>
      <c r="X191" s="391" t="s">
        <v>696</v>
      </c>
      <c r="Y191" s="391">
        <v>4.9800000000000004</v>
      </c>
      <c r="Z191" s="391">
        <v>2.44</v>
      </c>
    </row>
    <row r="192" spans="22:26" x14ac:dyDescent="0.2">
      <c r="V192" s="391" t="s">
        <v>682</v>
      </c>
      <c r="W192" s="391">
        <v>34</v>
      </c>
      <c r="X192" s="391" t="s">
        <v>697</v>
      </c>
      <c r="Y192" s="391">
        <v>5.21</v>
      </c>
      <c r="Z192" s="391">
        <v>2.5499999999999998</v>
      </c>
    </row>
    <row r="193" spans="22:26" x14ac:dyDescent="0.2">
      <c r="V193" s="391" t="s">
        <v>682</v>
      </c>
      <c r="W193" s="391">
        <v>35</v>
      </c>
      <c r="X193" s="391" t="s">
        <v>698</v>
      </c>
      <c r="Y193" s="391">
        <v>5.47</v>
      </c>
      <c r="Z193" s="391">
        <v>2.67</v>
      </c>
    </row>
    <row r="194" spans="22:26" x14ac:dyDescent="0.2">
      <c r="V194" s="391" t="s">
        <v>682</v>
      </c>
      <c r="W194" s="391">
        <v>36</v>
      </c>
      <c r="X194" s="391" t="s">
        <v>699</v>
      </c>
      <c r="Y194" s="391">
        <v>5.75</v>
      </c>
      <c r="Z194" s="391">
        <v>2.8</v>
      </c>
    </row>
    <row r="195" spans="22:26" x14ac:dyDescent="0.2">
      <c r="V195" s="391" t="s">
        <v>682</v>
      </c>
      <c r="W195" s="391">
        <v>37</v>
      </c>
      <c r="X195" s="391" t="s">
        <v>700</v>
      </c>
      <c r="Y195" s="391">
        <v>6.06</v>
      </c>
      <c r="Z195" s="391">
        <v>2.95</v>
      </c>
    </row>
    <row r="196" spans="22:26" x14ac:dyDescent="0.2">
      <c r="V196" s="391" t="s">
        <v>682</v>
      </c>
      <c r="W196" s="391">
        <v>38</v>
      </c>
      <c r="X196" s="391" t="s">
        <v>701</v>
      </c>
      <c r="Y196" s="391">
        <v>6.4</v>
      </c>
      <c r="Z196" s="391">
        <v>3.11</v>
      </c>
    </row>
    <row r="197" spans="22:26" x14ac:dyDescent="0.2">
      <c r="V197" s="391" t="s">
        <v>682</v>
      </c>
      <c r="W197" s="391">
        <v>39</v>
      </c>
      <c r="X197" s="391" t="s">
        <v>702</v>
      </c>
      <c r="Y197" s="391">
        <v>6.76</v>
      </c>
      <c r="Z197" s="391">
        <v>3.28</v>
      </c>
    </row>
    <row r="198" spans="22:26" x14ac:dyDescent="0.2">
      <c r="V198" s="391" t="s">
        <v>682</v>
      </c>
      <c r="W198" s="391">
        <v>40</v>
      </c>
      <c r="X198" s="391" t="s">
        <v>703</v>
      </c>
      <c r="Y198" s="391">
        <v>7.17</v>
      </c>
      <c r="Z198" s="391">
        <v>3.47</v>
      </c>
    </row>
    <row r="199" spans="22:26" x14ac:dyDescent="0.2">
      <c r="V199" s="391" t="s">
        <v>682</v>
      </c>
      <c r="W199" s="391">
        <v>41</v>
      </c>
      <c r="X199" s="391" t="s">
        <v>704</v>
      </c>
      <c r="Y199" s="391">
        <v>7.61</v>
      </c>
      <c r="Z199" s="391">
        <v>3.68</v>
      </c>
    </row>
    <row r="200" spans="22:26" x14ac:dyDescent="0.2">
      <c r="V200" s="391" t="s">
        <v>682</v>
      </c>
      <c r="W200" s="391">
        <v>42</v>
      </c>
      <c r="X200" s="391" t="s">
        <v>705</v>
      </c>
      <c r="Y200" s="391">
        <v>8.09</v>
      </c>
      <c r="Z200" s="391">
        <v>3.91</v>
      </c>
    </row>
    <row r="201" spans="22:26" x14ac:dyDescent="0.2">
      <c r="V201" s="391" t="s">
        <v>682</v>
      </c>
      <c r="W201" s="391">
        <v>43</v>
      </c>
      <c r="X201" s="391" t="s">
        <v>706</v>
      </c>
      <c r="Y201" s="391">
        <v>8.61</v>
      </c>
      <c r="Z201" s="391">
        <v>4.17</v>
      </c>
    </row>
    <row r="202" spans="22:26" x14ac:dyDescent="0.2">
      <c r="V202" s="391" t="s">
        <v>682</v>
      </c>
      <c r="W202" s="391">
        <v>44</v>
      </c>
      <c r="X202" s="391" t="s">
        <v>707</v>
      </c>
      <c r="Y202" s="391">
        <v>9.18</v>
      </c>
      <c r="Z202" s="391">
        <v>4.46</v>
      </c>
    </row>
    <row r="203" spans="22:26" x14ac:dyDescent="0.2">
      <c r="V203" s="391" t="s">
        <v>682</v>
      </c>
      <c r="W203" s="391">
        <v>45</v>
      </c>
      <c r="X203" s="391" t="s">
        <v>708</v>
      </c>
      <c r="Y203" s="391">
        <v>9.8000000000000007</v>
      </c>
      <c r="Z203" s="391">
        <v>4.78</v>
      </c>
    </row>
    <row r="204" spans="22:26" x14ac:dyDescent="0.2">
      <c r="V204" s="391" t="s">
        <v>682</v>
      </c>
      <c r="W204" s="391">
        <v>46</v>
      </c>
      <c r="X204" s="391" t="s">
        <v>709</v>
      </c>
      <c r="Y204" s="391">
        <v>10.48</v>
      </c>
      <c r="Z204" s="391">
        <v>5.14</v>
      </c>
    </row>
    <row r="205" spans="22:26" x14ac:dyDescent="0.2">
      <c r="V205" s="391" t="s">
        <v>682</v>
      </c>
      <c r="W205" s="391">
        <v>47</v>
      </c>
      <c r="X205" s="391" t="s">
        <v>710</v>
      </c>
      <c r="Y205" s="391">
        <v>11.22</v>
      </c>
      <c r="Z205" s="391">
        <v>5.54</v>
      </c>
    </row>
    <row r="206" spans="22:26" x14ac:dyDescent="0.2">
      <c r="V206" s="391" t="s">
        <v>682</v>
      </c>
      <c r="W206" s="391">
        <v>48</v>
      </c>
      <c r="X206" s="391" t="s">
        <v>711</v>
      </c>
      <c r="Y206" s="391">
        <v>12.05</v>
      </c>
      <c r="Z206" s="391">
        <v>6</v>
      </c>
    </row>
    <row r="207" spans="22:26" x14ac:dyDescent="0.2">
      <c r="V207" s="391" t="s">
        <v>682</v>
      </c>
      <c r="W207" s="391">
        <v>49</v>
      </c>
      <c r="X207" s="391" t="s">
        <v>712</v>
      </c>
      <c r="Y207" s="391">
        <v>12.96</v>
      </c>
      <c r="Z207" s="391">
        <v>6.51</v>
      </c>
    </row>
    <row r="208" spans="22:26" x14ac:dyDescent="0.2">
      <c r="V208" s="391" t="s">
        <v>682</v>
      </c>
      <c r="W208" s="391">
        <v>50</v>
      </c>
      <c r="X208" s="391" t="s">
        <v>713</v>
      </c>
      <c r="Y208" s="391">
        <v>13.97</v>
      </c>
      <c r="Z208" s="391">
        <v>7.09</v>
      </c>
    </row>
    <row r="209" spans="22:26" x14ac:dyDescent="0.2">
      <c r="V209" s="391" t="s">
        <v>682</v>
      </c>
      <c r="W209" s="391">
        <v>51</v>
      </c>
      <c r="X209" s="391" t="s">
        <v>714</v>
      </c>
      <c r="Y209" s="391">
        <v>15.09</v>
      </c>
      <c r="Z209" s="391">
        <v>7.75</v>
      </c>
    </row>
    <row r="210" spans="22:26" x14ac:dyDescent="0.2">
      <c r="V210" s="391" t="s">
        <v>682</v>
      </c>
      <c r="W210" s="391">
        <v>52</v>
      </c>
      <c r="X210" s="391" t="s">
        <v>715</v>
      </c>
      <c r="Y210" s="391">
        <v>16.350000000000001</v>
      </c>
      <c r="Z210" s="391">
        <v>8.49</v>
      </c>
    </row>
    <row r="211" spans="22:26" x14ac:dyDescent="0.2">
      <c r="V211" s="391" t="s">
        <v>682</v>
      </c>
      <c r="W211" s="391">
        <v>53</v>
      </c>
      <c r="X211" s="391" t="s">
        <v>716</v>
      </c>
      <c r="Y211" s="391">
        <v>17.760000000000002</v>
      </c>
      <c r="Z211" s="391">
        <v>9.34</v>
      </c>
    </row>
    <row r="212" spans="22:26" x14ac:dyDescent="0.2">
      <c r="V212" s="391" t="s">
        <v>682</v>
      </c>
      <c r="W212" s="391">
        <v>54</v>
      </c>
      <c r="X212" s="391" t="s">
        <v>717</v>
      </c>
      <c r="Y212" s="391">
        <v>19.34</v>
      </c>
      <c r="Z212" s="391">
        <v>10.31</v>
      </c>
    </row>
    <row r="213" spans="22:26" x14ac:dyDescent="0.2">
      <c r="V213" s="391" t="s">
        <v>682</v>
      </c>
      <c r="W213" s="391">
        <v>55</v>
      </c>
      <c r="X213" s="391" t="s">
        <v>718</v>
      </c>
      <c r="Y213" s="391">
        <v>21.12</v>
      </c>
      <c r="Z213" s="391">
        <v>11.42</v>
      </c>
    </row>
    <row r="214" spans="22:26" x14ac:dyDescent="0.2">
      <c r="V214" s="391" t="s">
        <v>682</v>
      </c>
      <c r="W214" s="391">
        <v>56</v>
      </c>
      <c r="X214" s="391" t="s">
        <v>719</v>
      </c>
      <c r="Y214" s="391">
        <v>23.12</v>
      </c>
      <c r="Z214" s="391">
        <v>12.69</v>
      </c>
    </row>
    <row r="215" spans="22:26" x14ac:dyDescent="0.2">
      <c r="V215" s="391" t="s">
        <v>682</v>
      </c>
      <c r="W215" s="391">
        <v>57</v>
      </c>
      <c r="X215" s="391" t="s">
        <v>720</v>
      </c>
      <c r="Y215" s="391">
        <v>25.38</v>
      </c>
      <c r="Z215" s="391">
        <v>14.17</v>
      </c>
    </row>
    <row r="216" spans="22:26" x14ac:dyDescent="0.2">
      <c r="V216" s="391" t="s">
        <v>682</v>
      </c>
      <c r="W216" s="391">
        <v>58</v>
      </c>
      <c r="X216" s="391" t="s">
        <v>721</v>
      </c>
      <c r="Y216" s="391">
        <v>27.92</v>
      </c>
      <c r="Z216" s="391">
        <v>15.88</v>
      </c>
    </row>
    <row r="217" spans="22:26" x14ac:dyDescent="0.2">
      <c r="V217" s="391" t="s">
        <v>682</v>
      </c>
      <c r="W217" s="391">
        <v>59</v>
      </c>
      <c r="X217" s="391" t="s">
        <v>722</v>
      </c>
      <c r="Y217" s="391">
        <v>30.78</v>
      </c>
      <c r="Z217" s="391">
        <v>17.86</v>
      </c>
    </row>
    <row r="218" spans="22:26" x14ac:dyDescent="0.2">
      <c r="V218" s="392" t="s">
        <v>723</v>
      </c>
      <c r="W218" s="392">
        <v>20</v>
      </c>
      <c r="X218" s="392" t="s">
        <v>724</v>
      </c>
      <c r="Y218" s="392">
        <v>3.42</v>
      </c>
      <c r="Z218" s="392">
        <v>1.74</v>
      </c>
    </row>
    <row r="219" spans="22:26" x14ac:dyDescent="0.2">
      <c r="V219" s="392" t="s">
        <v>723</v>
      </c>
      <c r="W219" s="392">
        <v>21</v>
      </c>
      <c r="X219" s="392" t="s">
        <v>725</v>
      </c>
      <c r="Y219" s="392">
        <v>3.49</v>
      </c>
      <c r="Z219" s="392">
        <v>1.76</v>
      </c>
    </row>
    <row r="220" spans="22:26" x14ac:dyDescent="0.2">
      <c r="V220" s="392" t="s">
        <v>723</v>
      </c>
      <c r="W220" s="392">
        <v>22</v>
      </c>
      <c r="X220" s="392" t="s">
        <v>726</v>
      </c>
      <c r="Y220" s="392">
        <v>3.56</v>
      </c>
      <c r="Z220" s="392">
        <v>1.79</v>
      </c>
    </row>
    <row r="221" spans="22:26" x14ac:dyDescent="0.2">
      <c r="V221" s="392" t="s">
        <v>723</v>
      </c>
      <c r="W221" s="392">
        <v>23</v>
      </c>
      <c r="X221" s="392" t="s">
        <v>727</v>
      </c>
      <c r="Y221" s="392">
        <v>3.64</v>
      </c>
      <c r="Z221" s="392">
        <v>1.83</v>
      </c>
    </row>
    <row r="222" spans="22:26" x14ac:dyDescent="0.2">
      <c r="V222" s="392" t="s">
        <v>723</v>
      </c>
      <c r="W222" s="392">
        <v>24</v>
      </c>
      <c r="X222" s="392" t="s">
        <v>728</v>
      </c>
      <c r="Y222" s="392">
        <v>3.73</v>
      </c>
      <c r="Z222" s="392">
        <v>1.86</v>
      </c>
    </row>
    <row r="223" spans="22:26" x14ac:dyDescent="0.2">
      <c r="V223" s="392" t="s">
        <v>723</v>
      </c>
      <c r="W223" s="392">
        <v>25</v>
      </c>
      <c r="X223" s="392" t="s">
        <v>729</v>
      </c>
      <c r="Y223" s="392">
        <v>3.83</v>
      </c>
      <c r="Z223" s="392">
        <v>1.9</v>
      </c>
    </row>
    <row r="224" spans="22:26" x14ac:dyDescent="0.2">
      <c r="V224" s="392" t="s">
        <v>723</v>
      </c>
      <c r="W224" s="392">
        <v>26</v>
      </c>
      <c r="X224" s="392" t="s">
        <v>730</v>
      </c>
      <c r="Y224" s="392">
        <v>3.95</v>
      </c>
      <c r="Z224" s="392">
        <v>1.95</v>
      </c>
    </row>
    <row r="225" spans="22:26" x14ac:dyDescent="0.2">
      <c r="V225" s="392" t="s">
        <v>723</v>
      </c>
      <c r="W225" s="392">
        <v>27</v>
      </c>
      <c r="X225" s="392" t="s">
        <v>731</v>
      </c>
      <c r="Y225" s="392">
        <v>4.07</v>
      </c>
      <c r="Z225" s="392">
        <v>2.0099999999999998</v>
      </c>
    </row>
    <row r="226" spans="22:26" x14ac:dyDescent="0.2">
      <c r="V226" s="392" t="s">
        <v>723</v>
      </c>
      <c r="W226" s="392">
        <v>28</v>
      </c>
      <c r="X226" s="392" t="s">
        <v>732</v>
      </c>
      <c r="Y226" s="392">
        <v>4.22</v>
      </c>
      <c r="Z226" s="392">
        <v>2.0699999999999998</v>
      </c>
    </row>
    <row r="227" spans="22:26" x14ac:dyDescent="0.2">
      <c r="V227" s="392" t="s">
        <v>723</v>
      </c>
      <c r="W227" s="392">
        <v>29</v>
      </c>
      <c r="X227" s="392" t="s">
        <v>733</v>
      </c>
      <c r="Y227" s="392">
        <v>4.38</v>
      </c>
      <c r="Z227" s="392">
        <v>2.14</v>
      </c>
    </row>
    <row r="228" spans="22:26" x14ac:dyDescent="0.2">
      <c r="V228" s="392" t="s">
        <v>723</v>
      </c>
      <c r="W228" s="392">
        <v>30</v>
      </c>
      <c r="X228" s="392" t="s">
        <v>734</v>
      </c>
      <c r="Y228" s="392">
        <v>4.5599999999999996</v>
      </c>
      <c r="Z228" s="392">
        <v>2.2200000000000002</v>
      </c>
    </row>
    <row r="229" spans="22:26" x14ac:dyDescent="0.2">
      <c r="V229" s="392" t="s">
        <v>723</v>
      </c>
      <c r="W229" s="392">
        <v>31</v>
      </c>
      <c r="X229" s="392" t="s">
        <v>735</v>
      </c>
      <c r="Y229" s="392">
        <v>4.7699999999999996</v>
      </c>
      <c r="Z229" s="392">
        <v>2.31</v>
      </c>
    </row>
    <row r="230" spans="22:26" x14ac:dyDescent="0.2">
      <c r="V230" s="392" t="s">
        <v>723</v>
      </c>
      <c r="W230" s="392">
        <v>32</v>
      </c>
      <c r="X230" s="392" t="s">
        <v>736</v>
      </c>
      <c r="Y230" s="392">
        <v>4.99</v>
      </c>
      <c r="Z230" s="392">
        <v>2.41</v>
      </c>
    </row>
    <row r="231" spans="22:26" x14ac:dyDescent="0.2">
      <c r="V231" s="392" t="s">
        <v>723</v>
      </c>
      <c r="W231" s="392">
        <v>33</v>
      </c>
      <c r="X231" s="392" t="s">
        <v>737</v>
      </c>
      <c r="Y231" s="392">
        <v>5.23</v>
      </c>
      <c r="Z231" s="392">
        <v>2.52</v>
      </c>
    </row>
    <row r="232" spans="22:26" x14ac:dyDescent="0.2">
      <c r="V232" s="392" t="s">
        <v>723</v>
      </c>
      <c r="W232" s="392">
        <v>34</v>
      </c>
      <c r="X232" s="392" t="s">
        <v>738</v>
      </c>
      <c r="Y232" s="392">
        <v>5.5</v>
      </c>
      <c r="Z232" s="392">
        <v>2.65</v>
      </c>
    </row>
    <row r="233" spans="22:26" x14ac:dyDescent="0.2">
      <c r="V233" s="392" t="s">
        <v>723</v>
      </c>
      <c r="W233" s="392">
        <v>35</v>
      </c>
      <c r="X233" s="392" t="s">
        <v>739</v>
      </c>
      <c r="Y233" s="392">
        <v>5.8</v>
      </c>
      <c r="Z233" s="392">
        <v>2.78</v>
      </c>
    </row>
    <row r="234" spans="22:26" x14ac:dyDescent="0.2">
      <c r="V234" s="392" t="s">
        <v>723</v>
      </c>
      <c r="W234" s="392">
        <v>36</v>
      </c>
      <c r="X234" s="392" t="s">
        <v>740</v>
      </c>
      <c r="Y234" s="392">
        <v>6.12</v>
      </c>
      <c r="Z234" s="392">
        <v>2.93</v>
      </c>
    </row>
    <row r="235" spans="22:26" x14ac:dyDescent="0.2">
      <c r="V235" s="392" t="s">
        <v>723</v>
      </c>
      <c r="W235" s="392">
        <v>37</v>
      </c>
      <c r="X235" s="392" t="s">
        <v>741</v>
      </c>
      <c r="Y235" s="392">
        <v>6.47</v>
      </c>
      <c r="Z235" s="392">
        <v>3.1</v>
      </c>
    </row>
    <row r="236" spans="22:26" x14ac:dyDescent="0.2">
      <c r="V236" s="392" t="s">
        <v>723</v>
      </c>
      <c r="W236" s="392">
        <v>38</v>
      </c>
      <c r="X236" s="392" t="s">
        <v>742</v>
      </c>
      <c r="Y236" s="392">
        <v>6.86</v>
      </c>
      <c r="Z236" s="392">
        <v>3.28</v>
      </c>
    </row>
    <row r="237" spans="22:26" x14ac:dyDescent="0.2">
      <c r="V237" s="392" t="s">
        <v>723</v>
      </c>
      <c r="W237" s="392">
        <v>39</v>
      </c>
      <c r="X237" s="392" t="s">
        <v>743</v>
      </c>
      <c r="Y237" s="392">
        <v>7.27</v>
      </c>
      <c r="Z237" s="392">
        <v>3.49</v>
      </c>
    </row>
    <row r="238" spans="22:26" x14ac:dyDescent="0.2">
      <c r="V238" s="392" t="s">
        <v>723</v>
      </c>
      <c r="W238" s="392">
        <v>40</v>
      </c>
      <c r="X238" s="392" t="s">
        <v>744</v>
      </c>
      <c r="Y238" s="392">
        <v>7.73</v>
      </c>
      <c r="Z238" s="392">
        <v>3.71</v>
      </c>
    </row>
    <row r="239" spans="22:26" x14ac:dyDescent="0.2">
      <c r="V239" s="392" t="s">
        <v>723</v>
      </c>
      <c r="W239" s="392">
        <v>41</v>
      </c>
      <c r="X239" s="392" t="s">
        <v>745</v>
      </c>
      <c r="Y239" s="392">
        <v>8.2200000000000006</v>
      </c>
      <c r="Z239" s="392">
        <v>3.96</v>
      </c>
    </row>
    <row r="240" spans="22:26" x14ac:dyDescent="0.2">
      <c r="V240" s="392" t="s">
        <v>723</v>
      </c>
      <c r="W240" s="392">
        <v>42</v>
      </c>
      <c r="X240" s="392" t="s">
        <v>746</v>
      </c>
      <c r="Y240" s="392">
        <v>8.76</v>
      </c>
      <c r="Z240" s="392">
        <v>4.24</v>
      </c>
    </row>
    <row r="241" spans="22:26" x14ac:dyDescent="0.2">
      <c r="V241" s="392" t="s">
        <v>723</v>
      </c>
      <c r="W241" s="392">
        <v>43</v>
      </c>
      <c r="X241" s="392" t="s">
        <v>747</v>
      </c>
      <c r="Y241" s="392">
        <v>9.36</v>
      </c>
      <c r="Z241" s="392">
        <v>4.55</v>
      </c>
    </row>
    <row r="242" spans="22:26" x14ac:dyDescent="0.2">
      <c r="V242" s="392" t="s">
        <v>723</v>
      </c>
      <c r="W242" s="392">
        <v>44</v>
      </c>
      <c r="X242" s="392" t="s">
        <v>748</v>
      </c>
      <c r="Y242" s="392">
        <v>10.01</v>
      </c>
      <c r="Z242" s="392">
        <v>4.9000000000000004</v>
      </c>
    </row>
    <row r="243" spans="22:26" x14ac:dyDescent="0.2">
      <c r="V243" s="392" t="s">
        <v>723</v>
      </c>
      <c r="W243" s="392">
        <v>45</v>
      </c>
      <c r="X243" s="392" t="s">
        <v>749</v>
      </c>
      <c r="Y243" s="392">
        <v>10.73</v>
      </c>
      <c r="Z243" s="392">
        <v>5.29</v>
      </c>
    </row>
    <row r="244" spans="22:26" x14ac:dyDescent="0.2">
      <c r="V244" s="392" t="s">
        <v>723</v>
      </c>
      <c r="W244" s="392">
        <v>46</v>
      </c>
      <c r="X244" s="392" t="s">
        <v>750</v>
      </c>
      <c r="Y244" s="392">
        <v>11.52</v>
      </c>
      <c r="Z244" s="392">
        <v>5.73</v>
      </c>
    </row>
    <row r="245" spans="22:26" x14ac:dyDescent="0.2">
      <c r="V245" s="392" t="s">
        <v>723</v>
      </c>
      <c r="W245" s="392">
        <v>47</v>
      </c>
      <c r="X245" s="392" t="s">
        <v>751</v>
      </c>
      <c r="Y245" s="392">
        <v>12.4</v>
      </c>
      <c r="Z245" s="392">
        <v>6.22</v>
      </c>
    </row>
    <row r="246" spans="22:26" x14ac:dyDescent="0.2">
      <c r="V246" s="392" t="s">
        <v>723</v>
      </c>
      <c r="W246" s="392">
        <v>48</v>
      </c>
      <c r="X246" s="392" t="s">
        <v>752</v>
      </c>
      <c r="Y246" s="392">
        <v>13.37</v>
      </c>
      <c r="Z246" s="392">
        <v>6.78</v>
      </c>
    </row>
    <row r="247" spans="22:26" x14ac:dyDescent="0.2">
      <c r="V247" s="392" t="s">
        <v>723</v>
      </c>
      <c r="W247" s="392">
        <v>49</v>
      </c>
      <c r="X247" s="392" t="s">
        <v>753</v>
      </c>
      <c r="Y247" s="392">
        <v>14.46</v>
      </c>
      <c r="Z247" s="392">
        <v>7.41</v>
      </c>
    </row>
    <row r="248" spans="22:26" x14ac:dyDescent="0.2">
      <c r="V248" s="392" t="s">
        <v>723</v>
      </c>
      <c r="W248" s="392">
        <v>50</v>
      </c>
      <c r="X248" s="392" t="s">
        <v>754</v>
      </c>
      <c r="Y248" s="392">
        <v>15.66</v>
      </c>
      <c r="Z248" s="392">
        <v>8.1199999999999992</v>
      </c>
    </row>
    <row r="249" spans="22:26" x14ac:dyDescent="0.2">
      <c r="V249" s="392" t="s">
        <v>723</v>
      </c>
      <c r="W249" s="392">
        <v>51</v>
      </c>
      <c r="X249" s="392" t="s">
        <v>755</v>
      </c>
      <c r="Y249" s="392">
        <v>17.010000000000002</v>
      </c>
      <c r="Z249" s="392">
        <v>8.93</v>
      </c>
    </row>
    <row r="250" spans="22:26" x14ac:dyDescent="0.2">
      <c r="V250" s="392" t="s">
        <v>723</v>
      </c>
      <c r="W250" s="392">
        <v>52</v>
      </c>
      <c r="X250" s="392" t="s">
        <v>756</v>
      </c>
      <c r="Y250" s="392">
        <v>18.52</v>
      </c>
      <c r="Z250" s="392">
        <v>9.8699999999999992</v>
      </c>
    </row>
    <row r="251" spans="22:26" x14ac:dyDescent="0.2">
      <c r="V251" s="392" t="s">
        <v>723</v>
      </c>
      <c r="W251" s="392">
        <v>53</v>
      </c>
      <c r="X251" s="392" t="s">
        <v>757</v>
      </c>
      <c r="Y251" s="392">
        <v>20.2</v>
      </c>
      <c r="Z251" s="392">
        <v>10.94</v>
      </c>
    </row>
    <row r="252" spans="22:26" x14ac:dyDescent="0.2">
      <c r="V252" s="392" t="s">
        <v>723</v>
      </c>
      <c r="W252" s="392">
        <v>54</v>
      </c>
      <c r="X252" s="392" t="s">
        <v>758</v>
      </c>
      <c r="Y252" s="392">
        <v>22.1</v>
      </c>
      <c r="Z252" s="392">
        <v>12.17</v>
      </c>
    </row>
    <row r="253" spans="22:26" x14ac:dyDescent="0.2">
      <c r="V253" s="392" t="s">
        <v>723</v>
      </c>
      <c r="W253" s="392">
        <v>55</v>
      </c>
      <c r="X253" s="392" t="s">
        <v>759</v>
      </c>
      <c r="Y253" s="392">
        <v>24.22</v>
      </c>
      <c r="Z253" s="392">
        <v>13.6</v>
      </c>
    </row>
    <row r="254" spans="22:26" x14ac:dyDescent="0.2">
      <c r="V254" s="392" t="s">
        <v>723</v>
      </c>
      <c r="W254" s="392">
        <v>56</v>
      </c>
      <c r="X254" s="392" t="s">
        <v>760</v>
      </c>
      <c r="Y254" s="392">
        <v>26.61</v>
      </c>
      <c r="Z254" s="392">
        <v>15.24</v>
      </c>
    </row>
    <row r="255" spans="22:26" x14ac:dyDescent="0.2">
      <c r="V255" s="392" t="s">
        <v>723</v>
      </c>
      <c r="W255" s="392">
        <v>57</v>
      </c>
      <c r="X255" s="392" t="s">
        <v>761</v>
      </c>
      <c r="Y255" s="392">
        <v>29.29</v>
      </c>
      <c r="Z255" s="392">
        <v>17.14</v>
      </c>
    </row>
    <row r="256" spans="22:26" x14ac:dyDescent="0.2">
      <c r="V256" s="392" t="s">
        <v>723</v>
      </c>
      <c r="W256" s="392">
        <v>58</v>
      </c>
      <c r="X256" s="392" t="s">
        <v>762</v>
      </c>
      <c r="Y256" s="392">
        <v>32.299999999999997</v>
      </c>
      <c r="Z256" s="392">
        <v>19.32</v>
      </c>
    </row>
    <row r="257" spans="22:26" x14ac:dyDescent="0.2">
      <c r="V257" s="392" t="s">
        <v>723</v>
      </c>
      <c r="W257" s="392">
        <v>59</v>
      </c>
      <c r="X257" s="392" t="s">
        <v>763</v>
      </c>
      <c r="Y257" s="392">
        <v>35.659999999999997</v>
      </c>
      <c r="Z257" s="392">
        <v>21.82</v>
      </c>
    </row>
  </sheetData>
  <phoneticPr fontId="28"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1"/>
  <sheetViews>
    <sheetView topLeftCell="A51" workbookViewId="0">
      <selection activeCell="A4" sqref="A4"/>
    </sheetView>
  </sheetViews>
  <sheetFormatPr defaultRowHeight="21.75" x14ac:dyDescent="0.5"/>
  <cols>
    <col min="1" max="8" width="9.140625" style="532" customWidth="1"/>
    <col min="9" max="9" width="11.42578125" style="532" customWidth="1"/>
    <col min="13" max="250" width="9.140625" style="532" customWidth="1"/>
  </cols>
  <sheetData>
    <row r="1" spans="1:12" ht="23.25" x14ac:dyDescent="0.5">
      <c r="C1" s="533"/>
      <c r="D1" s="533"/>
      <c r="I1" s="534"/>
    </row>
    <row r="2" spans="1:12" x14ac:dyDescent="0.5">
      <c r="B2" s="592" t="s">
        <v>307</v>
      </c>
      <c r="C2" s="593"/>
      <c r="D2" s="594"/>
      <c r="F2" s="595" t="s">
        <v>308</v>
      </c>
      <c r="G2" s="593"/>
      <c r="H2" s="594"/>
      <c r="I2" s="535"/>
      <c r="J2" s="596" t="str">
        <f>"WPC"&amp;Cal!B43</f>
        <v>WPC99</v>
      </c>
      <c r="K2" s="597"/>
      <c r="L2" s="598"/>
    </row>
    <row r="3" spans="1:12" x14ac:dyDescent="0.5">
      <c r="B3" s="590" t="s">
        <v>338</v>
      </c>
      <c r="C3" s="590" t="s">
        <v>14</v>
      </c>
      <c r="D3" s="590" t="s">
        <v>15</v>
      </c>
      <c r="F3" s="590" t="s">
        <v>338</v>
      </c>
      <c r="G3" s="590" t="s">
        <v>14</v>
      </c>
      <c r="H3" s="590" t="s">
        <v>15</v>
      </c>
      <c r="J3" s="600" t="s">
        <v>2</v>
      </c>
      <c r="K3" s="590" t="s">
        <v>14</v>
      </c>
      <c r="L3" s="590" t="s">
        <v>15</v>
      </c>
    </row>
    <row r="4" spans="1:12" x14ac:dyDescent="0.5">
      <c r="B4" s="599"/>
      <c r="C4" s="591"/>
      <c r="D4" s="591"/>
      <c r="F4" s="599"/>
      <c r="G4" s="591"/>
      <c r="H4" s="591"/>
      <c r="J4" s="601"/>
      <c r="K4" s="591"/>
      <c r="L4" s="591"/>
    </row>
    <row r="5" spans="1:12" x14ac:dyDescent="0.5">
      <c r="A5" s="532" t="s">
        <v>430</v>
      </c>
      <c r="B5" s="536">
        <v>0</v>
      </c>
      <c r="C5" s="536">
        <v>0.36</v>
      </c>
      <c r="D5" s="536">
        <v>0.32</v>
      </c>
      <c r="E5" s="532" t="s">
        <v>344</v>
      </c>
      <c r="F5" s="536">
        <v>0</v>
      </c>
      <c r="G5" s="536">
        <v>47.64</v>
      </c>
      <c r="H5" s="536">
        <v>62.87</v>
      </c>
      <c r="I5" s="532" t="s">
        <v>516</v>
      </c>
      <c r="J5" s="537">
        <v>0</v>
      </c>
      <c r="K5" s="537">
        <v>0.12</v>
      </c>
      <c r="L5" s="537">
        <v>0.22</v>
      </c>
    </row>
    <row r="6" spans="1:12" x14ac:dyDescent="0.5">
      <c r="A6" s="532" t="s">
        <v>431</v>
      </c>
      <c r="B6" s="536">
        <v>1</v>
      </c>
      <c r="C6" s="536">
        <v>0.36</v>
      </c>
      <c r="D6" s="536">
        <v>0.32</v>
      </c>
      <c r="E6" s="532" t="s">
        <v>345</v>
      </c>
      <c r="F6" s="536">
        <v>1</v>
      </c>
      <c r="G6" s="536">
        <v>73.13</v>
      </c>
      <c r="H6" s="536">
        <v>53.43</v>
      </c>
      <c r="I6" s="532" t="s">
        <v>517</v>
      </c>
      <c r="J6" s="537">
        <v>1</v>
      </c>
      <c r="K6" s="537">
        <v>0.12</v>
      </c>
      <c r="L6" s="537">
        <v>0.23</v>
      </c>
    </row>
    <row r="7" spans="1:12" x14ac:dyDescent="0.5">
      <c r="A7" s="532" t="s">
        <v>432</v>
      </c>
      <c r="B7" s="536">
        <v>2</v>
      </c>
      <c r="C7" s="536">
        <v>0.36</v>
      </c>
      <c r="D7" s="536">
        <v>0.32</v>
      </c>
      <c r="E7" s="532" t="s">
        <v>346</v>
      </c>
      <c r="F7" s="536">
        <v>2</v>
      </c>
      <c r="G7" s="536">
        <v>84.6</v>
      </c>
      <c r="H7" s="536">
        <v>44.48</v>
      </c>
      <c r="I7" s="532" t="s">
        <v>518</v>
      </c>
      <c r="J7" s="537">
        <v>2</v>
      </c>
      <c r="K7" s="537">
        <v>0.12</v>
      </c>
      <c r="L7" s="537">
        <v>0.23</v>
      </c>
    </row>
    <row r="8" spans="1:12" x14ac:dyDescent="0.5">
      <c r="A8" s="532" t="s">
        <v>433</v>
      </c>
      <c r="B8" s="536">
        <v>3</v>
      </c>
      <c r="C8" s="536">
        <v>0.33</v>
      </c>
      <c r="D8" s="536">
        <v>0.28999999999999998</v>
      </c>
      <c r="E8" s="532" t="s">
        <v>347</v>
      </c>
      <c r="F8" s="536">
        <v>3</v>
      </c>
      <c r="G8" s="536">
        <v>107.12</v>
      </c>
      <c r="H8" s="536">
        <v>38.81</v>
      </c>
      <c r="I8" s="532" t="s">
        <v>519</v>
      </c>
      <c r="J8" s="537">
        <v>3</v>
      </c>
      <c r="K8" s="537">
        <v>0.12</v>
      </c>
      <c r="L8" s="537">
        <v>0.24</v>
      </c>
    </row>
    <row r="9" spans="1:12" x14ac:dyDescent="0.5">
      <c r="A9" s="532" t="s">
        <v>434</v>
      </c>
      <c r="B9" s="536">
        <v>4</v>
      </c>
      <c r="C9" s="536">
        <v>0.28999999999999998</v>
      </c>
      <c r="D9" s="536">
        <v>0.25</v>
      </c>
      <c r="E9" s="532" t="s">
        <v>348</v>
      </c>
      <c r="F9" s="536">
        <v>4</v>
      </c>
      <c r="G9" s="536">
        <v>109.79</v>
      </c>
      <c r="H9" s="536">
        <v>33.43</v>
      </c>
      <c r="I9" s="532" t="s">
        <v>520</v>
      </c>
      <c r="J9" s="537">
        <v>4</v>
      </c>
      <c r="K9" s="537">
        <v>0.12</v>
      </c>
      <c r="L9" s="537">
        <v>0.24</v>
      </c>
    </row>
    <row r="10" spans="1:12" x14ac:dyDescent="0.5">
      <c r="A10" s="532" t="s">
        <v>435</v>
      </c>
      <c r="B10" s="536">
        <v>5</v>
      </c>
      <c r="C10" s="536">
        <v>0.24</v>
      </c>
      <c r="D10" s="536">
        <v>0.21</v>
      </c>
      <c r="E10" s="532" t="s">
        <v>349</v>
      </c>
      <c r="F10" s="536">
        <v>5</v>
      </c>
      <c r="G10" s="536">
        <v>96.15</v>
      </c>
      <c r="H10" s="536">
        <v>29.37</v>
      </c>
      <c r="I10" s="532" t="s">
        <v>521</v>
      </c>
      <c r="J10" s="537">
        <v>5</v>
      </c>
      <c r="K10" s="537">
        <v>0.12</v>
      </c>
      <c r="L10" s="537">
        <v>0.25</v>
      </c>
    </row>
    <row r="11" spans="1:12" x14ac:dyDescent="0.5">
      <c r="A11" s="532" t="s">
        <v>436</v>
      </c>
      <c r="B11" s="536">
        <v>6</v>
      </c>
      <c r="C11" s="536">
        <v>0.19</v>
      </c>
      <c r="D11" s="536">
        <v>0.16</v>
      </c>
      <c r="E11" s="532" t="s">
        <v>350</v>
      </c>
      <c r="F11" s="536">
        <v>6</v>
      </c>
      <c r="G11" s="536">
        <v>74.489999999999995</v>
      </c>
      <c r="H11" s="536">
        <v>27.51</v>
      </c>
      <c r="I11" s="532" t="s">
        <v>522</v>
      </c>
      <c r="J11" s="537">
        <v>6</v>
      </c>
      <c r="K11" s="537">
        <v>0.12</v>
      </c>
      <c r="L11" s="537">
        <v>0.25</v>
      </c>
    </row>
    <row r="12" spans="1:12" x14ac:dyDescent="0.5">
      <c r="A12" s="532" t="s">
        <v>437</v>
      </c>
      <c r="B12" s="536">
        <v>7</v>
      </c>
      <c r="C12" s="536">
        <v>0.16</v>
      </c>
      <c r="D12" s="536">
        <v>0.13</v>
      </c>
      <c r="E12" s="532" t="s">
        <v>351</v>
      </c>
      <c r="F12" s="536">
        <v>7</v>
      </c>
      <c r="G12" s="536">
        <v>53.49</v>
      </c>
      <c r="H12" s="536">
        <v>28.44</v>
      </c>
      <c r="I12" s="532" t="s">
        <v>523</v>
      </c>
      <c r="J12" s="537">
        <v>7</v>
      </c>
      <c r="K12" s="537">
        <v>0.12</v>
      </c>
      <c r="L12" s="537">
        <v>0.26</v>
      </c>
    </row>
    <row r="13" spans="1:12" x14ac:dyDescent="0.5">
      <c r="A13" s="532" t="s">
        <v>438</v>
      </c>
      <c r="B13" s="536">
        <v>8</v>
      </c>
      <c r="C13" s="536">
        <v>0.13</v>
      </c>
      <c r="D13" s="536">
        <v>0.12</v>
      </c>
      <c r="E13" s="532" t="s">
        <v>352</v>
      </c>
      <c r="F13" s="536">
        <v>8</v>
      </c>
      <c r="G13" s="536">
        <v>38.39</v>
      </c>
      <c r="H13" s="536">
        <v>32.159999999999997</v>
      </c>
      <c r="I13" s="532" t="s">
        <v>524</v>
      </c>
      <c r="J13" s="537">
        <v>8</v>
      </c>
      <c r="K13" s="537">
        <v>0.13</v>
      </c>
      <c r="L13" s="537">
        <v>0.27</v>
      </c>
    </row>
    <row r="14" spans="1:12" x14ac:dyDescent="0.5">
      <c r="A14" s="532" t="s">
        <v>439</v>
      </c>
      <c r="B14" s="536">
        <v>9</v>
      </c>
      <c r="C14" s="536">
        <v>0.13</v>
      </c>
      <c r="D14" s="536">
        <v>0.12</v>
      </c>
      <c r="E14" s="532" t="s">
        <v>353</v>
      </c>
      <c r="F14" s="536">
        <v>9</v>
      </c>
      <c r="G14" s="536">
        <v>28.89</v>
      </c>
      <c r="H14" s="536">
        <v>36.69</v>
      </c>
      <c r="I14" s="532" t="s">
        <v>525</v>
      </c>
      <c r="J14" s="537">
        <v>9</v>
      </c>
      <c r="K14" s="537">
        <v>0.13</v>
      </c>
      <c r="L14" s="537">
        <v>0.28000000000000003</v>
      </c>
    </row>
    <row r="15" spans="1:12" x14ac:dyDescent="0.5">
      <c r="A15" s="532" t="s">
        <v>440</v>
      </c>
      <c r="B15" s="536">
        <v>10</v>
      </c>
      <c r="C15" s="536">
        <v>0.13</v>
      </c>
      <c r="D15" s="536">
        <v>0.13</v>
      </c>
      <c r="E15" s="532" t="s">
        <v>354</v>
      </c>
      <c r="F15" s="536">
        <v>10</v>
      </c>
      <c r="G15" s="536">
        <v>23.45</v>
      </c>
      <c r="H15" s="536">
        <v>40.200000000000003</v>
      </c>
      <c r="I15" s="532" t="s">
        <v>526</v>
      </c>
      <c r="J15" s="537">
        <v>10</v>
      </c>
      <c r="K15" s="537">
        <v>0.13</v>
      </c>
      <c r="L15" s="537">
        <v>0.28999999999999998</v>
      </c>
    </row>
    <row r="16" spans="1:12" x14ac:dyDescent="0.5">
      <c r="A16" s="532" t="s">
        <v>441</v>
      </c>
      <c r="B16" s="536">
        <v>11</v>
      </c>
      <c r="C16" s="536">
        <v>0.15</v>
      </c>
      <c r="D16" s="536">
        <v>0.15</v>
      </c>
      <c r="E16" s="532" t="s">
        <v>355</v>
      </c>
      <c r="F16" s="536">
        <v>11</v>
      </c>
      <c r="G16" s="536">
        <v>20.93</v>
      </c>
      <c r="H16" s="536">
        <v>40.76</v>
      </c>
      <c r="I16" s="532" t="s">
        <v>527</v>
      </c>
      <c r="J16" s="537">
        <v>11</v>
      </c>
      <c r="K16" s="537">
        <v>0.14000000000000001</v>
      </c>
      <c r="L16" s="537">
        <v>0.3</v>
      </c>
    </row>
    <row r="17" spans="1:12" x14ac:dyDescent="0.5">
      <c r="A17" s="532" t="s">
        <v>442</v>
      </c>
      <c r="B17" s="536">
        <v>12</v>
      </c>
      <c r="C17" s="536">
        <v>0.15</v>
      </c>
      <c r="D17" s="536">
        <v>0.16</v>
      </c>
      <c r="E17" s="532" t="s">
        <v>356</v>
      </c>
      <c r="F17" s="536">
        <v>12</v>
      </c>
      <c r="G17" s="536">
        <v>20.91</v>
      </c>
      <c r="H17" s="536">
        <v>37.56</v>
      </c>
      <c r="I17" s="532" t="s">
        <v>528</v>
      </c>
      <c r="J17" s="537">
        <v>12</v>
      </c>
      <c r="K17" s="537">
        <v>0.14000000000000001</v>
      </c>
      <c r="L17" s="537">
        <v>0.31</v>
      </c>
    </row>
    <row r="18" spans="1:12" x14ac:dyDescent="0.5">
      <c r="A18" s="532" t="s">
        <v>443</v>
      </c>
      <c r="B18" s="536">
        <v>13</v>
      </c>
      <c r="C18" s="536">
        <v>0.16</v>
      </c>
      <c r="D18" s="536">
        <v>0.19</v>
      </c>
      <c r="E18" s="532" t="s">
        <v>357</v>
      </c>
      <c r="F18" s="536">
        <v>13</v>
      </c>
      <c r="G18" s="536">
        <v>23.45</v>
      </c>
      <c r="H18" s="536">
        <v>30.89</v>
      </c>
      <c r="I18" s="532" t="s">
        <v>529</v>
      </c>
      <c r="J18" s="537">
        <v>13</v>
      </c>
      <c r="K18" s="537">
        <v>0.15</v>
      </c>
      <c r="L18" s="537">
        <v>0.33</v>
      </c>
    </row>
    <row r="19" spans="1:12" x14ac:dyDescent="0.5">
      <c r="A19" s="532" t="s">
        <v>444</v>
      </c>
      <c r="B19" s="536">
        <v>14</v>
      </c>
      <c r="C19" s="536">
        <v>0.16</v>
      </c>
      <c r="D19" s="536">
        <v>0.2</v>
      </c>
      <c r="E19" s="532" t="s">
        <v>358</v>
      </c>
      <c r="F19" s="536">
        <v>14</v>
      </c>
      <c r="G19" s="536">
        <v>26.72</v>
      </c>
      <c r="H19" s="536">
        <v>23.08</v>
      </c>
      <c r="I19" s="532" t="s">
        <v>530</v>
      </c>
      <c r="J19" s="537">
        <v>14</v>
      </c>
      <c r="K19" s="537">
        <v>0.15</v>
      </c>
      <c r="L19" s="537">
        <v>0.34</v>
      </c>
    </row>
    <row r="20" spans="1:12" x14ac:dyDescent="0.5">
      <c r="A20" s="532" t="s">
        <v>445</v>
      </c>
      <c r="B20" s="536">
        <v>15</v>
      </c>
      <c r="C20" s="536">
        <v>0.16</v>
      </c>
      <c r="D20" s="536">
        <v>0.23</v>
      </c>
      <c r="E20" s="532" t="s">
        <v>359</v>
      </c>
      <c r="F20" s="536">
        <v>15</v>
      </c>
      <c r="G20" s="536">
        <v>28.61</v>
      </c>
      <c r="H20" s="536">
        <v>16.09</v>
      </c>
      <c r="I20" s="532" t="s">
        <v>531</v>
      </c>
      <c r="J20" s="537">
        <v>15</v>
      </c>
      <c r="K20" s="537">
        <v>0.16</v>
      </c>
      <c r="L20" s="537">
        <v>0.35</v>
      </c>
    </row>
    <row r="21" spans="1:12" x14ac:dyDescent="0.5">
      <c r="A21" s="532" t="s">
        <v>446</v>
      </c>
      <c r="B21" s="536">
        <v>16</v>
      </c>
      <c r="C21" s="536">
        <v>0.16</v>
      </c>
      <c r="D21" s="536">
        <v>0.25</v>
      </c>
      <c r="E21" s="532" t="s">
        <v>360</v>
      </c>
      <c r="F21" s="536">
        <v>16</v>
      </c>
      <c r="G21" s="536">
        <v>28.89</v>
      </c>
      <c r="H21" s="536">
        <v>10.87</v>
      </c>
      <c r="I21" s="532" t="s">
        <v>532</v>
      </c>
      <c r="J21" s="537">
        <v>16</v>
      </c>
      <c r="K21" s="537">
        <v>0.16</v>
      </c>
      <c r="L21" s="537">
        <v>0.36</v>
      </c>
    </row>
    <row r="22" spans="1:12" x14ac:dyDescent="0.5">
      <c r="A22" s="532" t="s">
        <v>447</v>
      </c>
      <c r="B22" s="536">
        <v>17</v>
      </c>
      <c r="C22" s="536">
        <v>0.16</v>
      </c>
      <c r="D22" s="536">
        <v>0.31</v>
      </c>
      <c r="E22" s="532" t="s">
        <v>361</v>
      </c>
      <c r="F22" s="536">
        <v>17</v>
      </c>
      <c r="G22" s="536">
        <v>27.51</v>
      </c>
      <c r="H22" s="536">
        <v>7.44</v>
      </c>
      <c r="I22" s="532" t="s">
        <v>533</v>
      </c>
      <c r="J22" s="537">
        <v>17</v>
      </c>
      <c r="K22" s="537">
        <v>0.17</v>
      </c>
      <c r="L22" s="537">
        <v>0.38</v>
      </c>
    </row>
    <row r="23" spans="1:12" x14ac:dyDescent="0.5">
      <c r="A23" s="532" t="s">
        <v>448</v>
      </c>
      <c r="B23" s="536">
        <v>18</v>
      </c>
      <c r="C23" s="536">
        <v>0.16</v>
      </c>
      <c r="D23" s="536">
        <v>0.36</v>
      </c>
      <c r="E23" s="532" t="s">
        <v>362</v>
      </c>
      <c r="F23" s="536">
        <v>18</v>
      </c>
      <c r="G23" s="536">
        <v>24.63</v>
      </c>
      <c r="H23" s="536">
        <v>5.71</v>
      </c>
      <c r="I23" s="532" t="s">
        <v>534</v>
      </c>
      <c r="J23" s="537">
        <v>18</v>
      </c>
      <c r="K23" s="537">
        <v>0.17</v>
      </c>
      <c r="L23" s="537">
        <v>0.4</v>
      </c>
    </row>
    <row r="24" spans="1:12" x14ac:dyDescent="0.5">
      <c r="A24" s="532" t="s">
        <v>449</v>
      </c>
      <c r="B24" s="536">
        <v>19</v>
      </c>
      <c r="C24" s="536">
        <v>0.16</v>
      </c>
      <c r="D24" s="536">
        <v>0.43</v>
      </c>
      <c r="E24" s="532" t="s">
        <v>363</v>
      </c>
      <c r="F24" s="536">
        <v>19</v>
      </c>
      <c r="G24" s="536">
        <v>21.01</v>
      </c>
      <c r="H24" s="536">
        <v>4.99</v>
      </c>
      <c r="I24" s="532" t="s">
        <v>535</v>
      </c>
      <c r="J24" s="537">
        <v>19</v>
      </c>
      <c r="K24" s="537">
        <v>0.18</v>
      </c>
      <c r="L24" s="537">
        <v>0.41</v>
      </c>
    </row>
    <row r="25" spans="1:12" x14ac:dyDescent="0.5">
      <c r="A25" s="532" t="s">
        <v>450</v>
      </c>
      <c r="B25" s="536">
        <v>20</v>
      </c>
      <c r="C25" s="536">
        <v>0.16</v>
      </c>
      <c r="D25" s="536">
        <v>0.52</v>
      </c>
      <c r="E25" s="532" t="s">
        <v>364</v>
      </c>
      <c r="F25" s="536">
        <v>20</v>
      </c>
      <c r="G25" s="536">
        <v>17.48</v>
      </c>
      <c r="H25" s="536">
        <v>4.8</v>
      </c>
      <c r="I25" s="532" t="s">
        <v>536</v>
      </c>
      <c r="J25" s="537">
        <v>20</v>
      </c>
      <c r="K25" s="537">
        <v>0.19</v>
      </c>
      <c r="L25" s="537">
        <v>0.43</v>
      </c>
    </row>
    <row r="26" spans="1:12" x14ac:dyDescent="0.5">
      <c r="A26" s="532" t="s">
        <v>451</v>
      </c>
      <c r="B26" s="536">
        <v>21</v>
      </c>
      <c r="C26" s="536">
        <v>0.16</v>
      </c>
      <c r="D26" s="536">
        <v>0.6</v>
      </c>
      <c r="E26" s="532" t="s">
        <v>365</v>
      </c>
      <c r="F26" s="536">
        <v>21</v>
      </c>
      <c r="G26" s="536">
        <v>14.52</v>
      </c>
      <c r="H26" s="536">
        <v>4.83</v>
      </c>
      <c r="I26" s="532" t="s">
        <v>537</v>
      </c>
      <c r="J26" s="537">
        <v>21</v>
      </c>
      <c r="K26" s="537">
        <v>0.19</v>
      </c>
      <c r="L26" s="537">
        <v>0.45</v>
      </c>
    </row>
    <row r="27" spans="1:12" x14ac:dyDescent="0.5">
      <c r="A27" s="532" t="s">
        <v>452</v>
      </c>
      <c r="B27" s="536">
        <v>22</v>
      </c>
      <c r="C27" s="536">
        <v>0.17</v>
      </c>
      <c r="D27" s="536">
        <v>0.69</v>
      </c>
      <c r="E27" s="532" t="s">
        <v>366</v>
      </c>
      <c r="F27" s="536">
        <v>22</v>
      </c>
      <c r="G27" s="536">
        <v>12.52</v>
      </c>
      <c r="H27" s="536">
        <v>4.88</v>
      </c>
      <c r="I27" s="532" t="s">
        <v>538</v>
      </c>
      <c r="J27" s="537">
        <v>22</v>
      </c>
      <c r="K27" s="537">
        <v>0.2</v>
      </c>
      <c r="L27" s="537">
        <v>0.47</v>
      </c>
    </row>
    <row r="28" spans="1:12" x14ac:dyDescent="0.5">
      <c r="A28" s="532" t="s">
        <v>453</v>
      </c>
      <c r="B28" s="536">
        <v>23</v>
      </c>
      <c r="C28" s="536">
        <v>0.17</v>
      </c>
      <c r="D28" s="536">
        <v>0.76</v>
      </c>
      <c r="E28" s="532" t="s">
        <v>367</v>
      </c>
      <c r="F28" s="536">
        <v>23</v>
      </c>
      <c r="G28" s="536">
        <v>11.61</v>
      </c>
      <c r="H28" s="536">
        <v>4.8099999999999996</v>
      </c>
      <c r="I28" s="532" t="s">
        <v>539</v>
      </c>
      <c r="J28" s="537">
        <v>23</v>
      </c>
      <c r="K28" s="537">
        <v>0.21</v>
      </c>
      <c r="L28" s="537">
        <v>0.49</v>
      </c>
    </row>
    <row r="29" spans="1:12" x14ac:dyDescent="0.5">
      <c r="A29" s="532" t="s">
        <v>454</v>
      </c>
      <c r="B29" s="536">
        <v>24</v>
      </c>
      <c r="C29" s="536">
        <v>0.19</v>
      </c>
      <c r="D29" s="536">
        <v>0.83</v>
      </c>
      <c r="E29" s="532" t="s">
        <v>368</v>
      </c>
      <c r="F29" s="536">
        <v>24</v>
      </c>
      <c r="G29" s="536">
        <v>11.48</v>
      </c>
      <c r="H29" s="536">
        <v>4.6399999999999997</v>
      </c>
      <c r="I29" s="532" t="s">
        <v>540</v>
      </c>
      <c r="J29" s="537">
        <v>24</v>
      </c>
      <c r="K29" s="537">
        <v>0.22</v>
      </c>
      <c r="L29" s="537">
        <v>0.52</v>
      </c>
    </row>
    <row r="30" spans="1:12" x14ac:dyDescent="0.5">
      <c r="A30" s="532" t="s">
        <v>455</v>
      </c>
      <c r="B30" s="536">
        <v>25</v>
      </c>
      <c r="C30" s="536">
        <v>0.19</v>
      </c>
      <c r="D30" s="536">
        <v>0.89</v>
      </c>
      <c r="E30" s="532" t="s">
        <v>369</v>
      </c>
      <c r="F30" s="536">
        <v>25</v>
      </c>
      <c r="G30" s="536">
        <v>11.2</v>
      </c>
      <c r="H30" s="536">
        <v>4.4000000000000004</v>
      </c>
      <c r="I30" s="532" t="s">
        <v>541</v>
      </c>
      <c r="J30" s="537">
        <v>25</v>
      </c>
      <c r="K30" s="537">
        <v>0.23</v>
      </c>
      <c r="L30" s="537">
        <v>0.54</v>
      </c>
    </row>
    <row r="31" spans="1:12" x14ac:dyDescent="0.5">
      <c r="A31" s="532" t="s">
        <v>456</v>
      </c>
      <c r="B31" s="536">
        <v>26</v>
      </c>
      <c r="C31" s="536">
        <v>0.2</v>
      </c>
      <c r="D31" s="536">
        <v>0.95</v>
      </c>
      <c r="E31" s="532" t="s">
        <v>370</v>
      </c>
      <c r="F31" s="536">
        <v>26</v>
      </c>
      <c r="G31" s="536">
        <v>10.81</v>
      </c>
      <c r="H31" s="536">
        <v>3.87</v>
      </c>
      <c r="I31" s="532" t="s">
        <v>542</v>
      </c>
      <c r="J31" s="537">
        <v>26</v>
      </c>
      <c r="K31" s="537">
        <v>0.24</v>
      </c>
      <c r="L31" s="537">
        <v>0.56999999999999995</v>
      </c>
    </row>
    <row r="32" spans="1:12" x14ac:dyDescent="0.5">
      <c r="A32" s="532" t="s">
        <v>457</v>
      </c>
      <c r="B32" s="536">
        <v>27</v>
      </c>
      <c r="C32" s="536">
        <v>0.21</v>
      </c>
      <c r="D32" s="536">
        <v>0.99</v>
      </c>
      <c r="E32" s="532" t="s">
        <v>371</v>
      </c>
      <c r="F32" s="536">
        <v>27</v>
      </c>
      <c r="G32" s="536">
        <v>10.8</v>
      </c>
      <c r="H32" s="536">
        <v>3.52</v>
      </c>
      <c r="I32" s="532" t="s">
        <v>543</v>
      </c>
      <c r="J32" s="537">
        <v>27</v>
      </c>
      <c r="K32" s="537">
        <v>0.25</v>
      </c>
      <c r="L32" s="537">
        <v>0.59</v>
      </c>
    </row>
    <row r="33" spans="1:12" x14ac:dyDescent="0.5">
      <c r="A33" s="532" t="s">
        <v>458</v>
      </c>
      <c r="B33" s="536">
        <v>28</v>
      </c>
      <c r="C33" s="536">
        <v>0.23</v>
      </c>
      <c r="D33" s="536">
        <v>1.04</v>
      </c>
      <c r="E33" s="532" t="s">
        <v>372</v>
      </c>
      <c r="F33" s="536">
        <v>28</v>
      </c>
      <c r="G33" s="536">
        <v>11.04</v>
      </c>
      <c r="H33" s="536">
        <v>3.53</v>
      </c>
      <c r="I33" s="532" t="s">
        <v>544</v>
      </c>
      <c r="J33" s="537">
        <v>28</v>
      </c>
      <c r="K33" s="537">
        <v>0.27</v>
      </c>
      <c r="L33" s="537">
        <v>0.62</v>
      </c>
    </row>
    <row r="34" spans="1:12" x14ac:dyDescent="0.5">
      <c r="A34" s="532" t="s">
        <v>459</v>
      </c>
      <c r="B34" s="536">
        <v>29</v>
      </c>
      <c r="C34" s="536">
        <v>0.25</v>
      </c>
      <c r="D34" s="536">
        <v>1.08</v>
      </c>
      <c r="E34" s="532" t="s">
        <v>373</v>
      </c>
      <c r="F34" s="536">
        <v>29</v>
      </c>
      <c r="G34" s="536">
        <v>11.47</v>
      </c>
      <c r="H34" s="536">
        <v>3.87</v>
      </c>
      <c r="I34" s="532" t="s">
        <v>545</v>
      </c>
      <c r="J34" s="537">
        <v>29</v>
      </c>
      <c r="K34" s="537">
        <v>0.28000000000000003</v>
      </c>
      <c r="L34" s="537">
        <v>0.65</v>
      </c>
    </row>
    <row r="35" spans="1:12" x14ac:dyDescent="0.5">
      <c r="A35" s="532" t="s">
        <v>460</v>
      </c>
      <c r="B35" s="536">
        <v>30</v>
      </c>
      <c r="C35" s="536">
        <v>0.28000000000000003</v>
      </c>
      <c r="D35" s="536">
        <v>1.0900000000000001</v>
      </c>
      <c r="E35" s="532" t="s">
        <v>374</v>
      </c>
      <c r="F35" s="536">
        <v>30</v>
      </c>
      <c r="G35" s="536">
        <v>11.39</v>
      </c>
      <c r="H35" s="536">
        <v>4.29</v>
      </c>
      <c r="I35" s="532" t="s">
        <v>546</v>
      </c>
      <c r="J35" s="537">
        <v>30</v>
      </c>
      <c r="K35" s="537">
        <v>0.28999999999999998</v>
      </c>
      <c r="L35" s="537">
        <v>0.69</v>
      </c>
    </row>
    <row r="36" spans="1:12" x14ac:dyDescent="0.5">
      <c r="A36" s="532" t="s">
        <v>461</v>
      </c>
      <c r="B36" s="536">
        <v>31</v>
      </c>
      <c r="C36" s="536">
        <v>0.32</v>
      </c>
      <c r="D36" s="536">
        <v>1.0900000000000001</v>
      </c>
      <c r="E36" s="532" t="s">
        <v>375</v>
      </c>
      <c r="F36" s="536">
        <v>31</v>
      </c>
      <c r="G36" s="536">
        <v>10.97</v>
      </c>
      <c r="H36" s="536">
        <v>4.7300000000000004</v>
      </c>
      <c r="I36" s="532" t="s">
        <v>547</v>
      </c>
      <c r="J36" s="537">
        <v>31</v>
      </c>
      <c r="K36" s="537">
        <v>0.31</v>
      </c>
      <c r="L36" s="537">
        <v>0.73</v>
      </c>
    </row>
    <row r="37" spans="1:12" x14ac:dyDescent="0.5">
      <c r="A37" s="532" t="s">
        <v>462</v>
      </c>
      <c r="B37" s="536">
        <v>32</v>
      </c>
      <c r="C37" s="536">
        <v>0.36</v>
      </c>
      <c r="D37" s="536">
        <v>1.23</v>
      </c>
      <c r="E37" s="532" t="s">
        <v>376</v>
      </c>
      <c r="F37" s="536">
        <v>32</v>
      </c>
      <c r="G37" s="536">
        <v>10.56</v>
      </c>
      <c r="H37" s="536">
        <v>5.27</v>
      </c>
      <c r="I37" s="532" t="s">
        <v>548</v>
      </c>
      <c r="J37" s="537">
        <v>32</v>
      </c>
      <c r="K37" s="537">
        <v>0.33</v>
      </c>
      <c r="L37" s="537">
        <v>0.77</v>
      </c>
    </row>
    <row r="38" spans="1:12" x14ac:dyDescent="0.5">
      <c r="A38" s="532" t="s">
        <v>463</v>
      </c>
      <c r="B38" s="536">
        <v>33</v>
      </c>
      <c r="C38" s="536">
        <v>0.43</v>
      </c>
      <c r="D38" s="536">
        <v>1.41</v>
      </c>
      <c r="E38" s="532" t="s">
        <v>377</v>
      </c>
      <c r="F38" s="536">
        <v>33</v>
      </c>
      <c r="G38" s="536">
        <v>10.44</v>
      </c>
      <c r="H38" s="536">
        <v>6.05</v>
      </c>
      <c r="I38" s="532" t="s">
        <v>549</v>
      </c>
      <c r="J38" s="537">
        <v>33</v>
      </c>
      <c r="K38" s="537">
        <v>0.35</v>
      </c>
      <c r="L38" s="537">
        <v>0.81</v>
      </c>
    </row>
    <row r="39" spans="1:12" x14ac:dyDescent="0.5">
      <c r="A39" s="532" t="s">
        <v>464</v>
      </c>
      <c r="B39" s="536">
        <v>34</v>
      </c>
      <c r="C39" s="536">
        <v>0.51</v>
      </c>
      <c r="D39" s="536">
        <v>1.63</v>
      </c>
      <c r="E39" s="532" t="s">
        <v>378</v>
      </c>
      <c r="F39" s="536">
        <v>34</v>
      </c>
      <c r="G39" s="536">
        <v>10.68</v>
      </c>
      <c r="H39" s="536">
        <v>7.21</v>
      </c>
      <c r="I39" s="532" t="s">
        <v>550</v>
      </c>
      <c r="J39" s="537">
        <v>34</v>
      </c>
      <c r="K39" s="537">
        <v>0.37</v>
      </c>
      <c r="L39" s="537">
        <v>0.85</v>
      </c>
    </row>
    <row r="40" spans="1:12" x14ac:dyDescent="0.5">
      <c r="A40" s="532" t="s">
        <v>465</v>
      </c>
      <c r="B40" s="536">
        <v>35</v>
      </c>
      <c r="C40" s="536">
        <v>0.56999999999999995</v>
      </c>
      <c r="D40" s="536">
        <v>1.87</v>
      </c>
      <c r="E40" s="532" t="s">
        <v>379</v>
      </c>
      <c r="F40" s="536">
        <v>35</v>
      </c>
      <c r="G40" s="536">
        <v>11.11</v>
      </c>
      <c r="H40" s="536">
        <v>8.81</v>
      </c>
      <c r="I40" s="532" t="s">
        <v>551</v>
      </c>
      <c r="J40" s="537">
        <v>35</v>
      </c>
      <c r="K40" s="537">
        <v>0.39</v>
      </c>
      <c r="L40" s="537">
        <v>0.9</v>
      </c>
    </row>
    <row r="41" spans="1:12" x14ac:dyDescent="0.5">
      <c r="A41" s="532" t="s">
        <v>466</v>
      </c>
      <c r="B41" s="536">
        <v>36</v>
      </c>
      <c r="C41" s="536">
        <v>0.65</v>
      </c>
      <c r="D41" s="536">
        <v>2.11</v>
      </c>
      <c r="E41" s="532" t="s">
        <v>380</v>
      </c>
      <c r="F41" s="536">
        <v>36</v>
      </c>
      <c r="G41" s="536">
        <v>11.56</v>
      </c>
      <c r="H41" s="536">
        <v>10.84</v>
      </c>
      <c r="I41" s="532" t="s">
        <v>552</v>
      </c>
      <c r="J41" s="537">
        <v>36</v>
      </c>
      <c r="K41" s="537">
        <v>0.41</v>
      </c>
      <c r="L41" s="537">
        <v>0.94</v>
      </c>
    </row>
    <row r="42" spans="1:12" x14ac:dyDescent="0.5">
      <c r="A42" s="532" t="s">
        <v>467</v>
      </c>
      <c r="B42" s="536">
        <v>37</v>
      </c>
      <c r="C42" s="536">
        <v>0.72</v>
      </c>
      <c r="D42" s="536">
        <v>2.33</v>
      </c>
      <c r="E42" s="532" t="s">
        <v>381</v>
      </c>
      <c r="F42" s="536">
        <v>37</v>
      </c>
      <c r="G42" s="536">
        <v>11.84</v>
      </c>
      <c r="H42" s="536">
        <v>13.11</v>
      </c>
      <c r="I42" s="532" t="s">
        <v>553</v>
      </c>
      <c r="J42" s="537">
        <v>37</v>
      </c>
      <c r="K42" s="537">
        <v>0.43</v>
      </c>
      <c r="L42" s="537">
        <v>0.99</v>
      </c>
    </row>
    <row r="43" spans="1:12" x14ac:dyDescent="0.5">
      <c r="A43" s="532" t="s">
        <v>468</v>
      </c>
      <c r="B43" s="536">
        <v>38</v>
      </c>
      <c r="C43" s="536">
        <v>0.77</v>
      </c>
      <c r="D43" s="536">
        <v>2.5499999999999998</v>
      </c>
      <c r="E43" s="532" t="s">
        <v>382</v>
      </c>
      <c r="F43" s="536">
        <v>38</v>
      </c>
      <c r="G43" s="536">
        <v>12.04</v>
      </c>
      <c r="H43" s="536">
        <v>15.41</v>
      </c>
      <c r="I43" s="532" t="s">
        <v>554</v>
      </c>
      <c r="J43" s="537">
        <v>38</v>
      </c>
      <c r="K43" s="537">
        <v>0.45</v>
      </c>
      <c r="L43" s="537">
        <v>1.03</v>
      </c>
    </row>
    <row r="44" spans="1:12" x14ac:dyDescent="0.5">
      <c r="A44" s="532" t="s">
        <v>469</v>
      </c>
      <c r="B44" s="536">
        <v>39</v>
      </c>
      <c r="C44" s="536">
        <v>0.81</v>
      </c>
      <c r="D44" s="536">
        <v>2.73</v>
      </c>
      <c r="E44" s="532" t="s">
        <v>383</v>
      </c>
      <c r="F44" s="536">
        <v>39</v>
      </c>
      <c r="G44" s="536">
        <v>12.37</v>
      </c>
      <c r="H44" s="536">
        <v>18</v>
      </c>
      <c r="I44" s="532" t="s">
        <v>555</v>
      </c>
      <c r="J44" s="537">
        <v>39</v>
      </c>
      <c r="K44" s="537">
        <v>0.47</v>
      </c>
      <c r="L44" s="537">
        <v>1.08</v>
      </c>
    </row>
    <row r="45" spans="1:12" x14ac:dyDescent="0.5">
      <c r="A45" s="532" t="s">
        <v>470</v>
      </c>
      <c r="B45" s="536">
        <v>40</v>
      </c>
      <c r="C45" s="536">
        <v>0.87</v>
      </c>
      <c r="D45" s="536">
        <v>2.93</v>
      </c>
      <c r="E45" s="532" t="s">
        <v>384</v>
      </c>
      <c r="F45" s="536">
        <v>40</v>
      </c>
      <c r="G45" s="536">
        <v>12.99</v>
      </c>
      <c r="H45" s="536">
        <v>20.97</v>
      </c>
      <c r="I45" s="532" t="s">
        <v>556</v>
      </c>
      <c r="J45" s="537">
        <v>40</v>
      </c>
      <c r="K45" s="537">
        <v>0.5</v>
      </c>
      <c r="L45" s="537">
        <v>1.1299999999999999</v>
      </c>
    </row>
    <row r="46" spans="1:12" x14ac:dyDescent="0.5">
      <c r="A46" s="532" t="s">
        <v>471</v>
      </c>
      <c r="B46" s="536">
        <v>41</v>
      </c>
      <c r="C46" s="536">
        <v>0.93</v>
      </c>
      <c r="D46" s="536">
        <v>3.13</v>
      </c>
      <c r="E46" s="532" t="s">
        <v>385</v>
      </c>
      <c r="F46" s="536">
        <v>41</v>
      </c>
      <c r="G46" s="536">
        <v>14.04</v>
      </c>
      <c r="H46" s="536">
        <v>24.61</v>
      </c>
      <c r="I46" s="532" t="s">
        <v>557</v>
      </c>
      <c r="J46" s="537">
        <v>41</v>
      </c>
      <c r="K46" s="537">
        <v>0.52</v>
      </c>
      <c r="L46" s="537">
        <v>1.18</v>
      </c>
    </row>
    <row r="47" spans="1:12" x14ac:dyDescent="0.5">
      <c r="A47" s="532" t="s">
        <v>472</v>
      </c>
      <c r="B47" s="536">
        <v>42</v>
      </c>
      <c r="C47" s="536">
        <v>1.01</v>
      </c>
      <c r="D47" s="536">
        <v>3.37</v>
      </c>
      <c r="E47" s="532" t="s">
        <v>386</v>
      </c>
      <c r="F47" s="536">
        <v>42</v>
      </c>
      <c r="G47" s="536">
        <v>15.75</v>
      </c>
      <c r="H47" s="536">
        <v>29.31</v>
      </c>
      <c r="I47" s="532" t="s">
        <v>558</v>
      </c>
      <c r="J47" s="537">
        <v>42</v>
      </c>
      <c r="K47" s="537">
        <v>0.56000000000000005</v>
      </c>
      <c r="L47" s="537">
        <v>1.23</v>
      </c>
    </row>
    <row r="48" spans="1:12" x14ac:dyDescent="0.5">
      <c r="A48" s="532" t="s">
        <v>473</v>
      </c>
      <c r="B48" s="536">
        <v>43</v>
      </c>
      <c r="C48" s="536">
        <v>1.1100000000000001</v>
      </c>
      <c r="D48" s="536">
        <v>3.63</v>
      </c>
      <c r="E48" s="532" t="s">
        <v>387</v>
      </c>
      <c r="F48" s="536">
        <v>43</v>
      </c>
      <c r="G48" s="536">
        <v>18.37</v>
      </c>
      <c r="H48" s="536">
        <v>35.590000000000003</v>
      </c>
      <c r="I48" s="532" t="s">
        <v>559</v>
      </c>
      <c r="J48" s="537">
        <v>43</v>
      </c>
      <c r="K48" s="537">
        <v>0.59</v>
      </c>
      <c r="L48" s="537">
        <v>1.29</v>
      </c>
    </row>
    <row r="49" spans="1:12" x14ac:dyDescent="0.5">
      <c r="A49" s="532" t="s">
        <v>474</v>
      </c>
      <c r="B49" s="536">
        <v>44</v>
      </c>
      <c r="C49" s="536">
        <v>1.24</v>
      </c>
      <c r="D49" s="536">
        <v>3.91</v>
      </c>
      <c r="E49" s="532" t="s">
        <v>388</v>
      </c>
      <c r="F49" s="536">
        <v>44</v>
      </c>
      <c r="G49" s="536">
        <v>22.08</v>
      </c>
      <c r="H49" s="536">
        <v>41.77</v>
      </c>
      <c r="I49" s="532" t="s">
        <v>560</v>
      </c>
      <c r="J49" s="537">
        <v>44</v>
      </c>
      <c r="K49" s="537">
        <v>0.62</v>
      </c>
      <c r="L49" s="537">
        <v>1.34</v>
      </c>
    </row>
    <row r="50" spans="1:12" x14ac:dyDescent="0.5">
      <c r="A50" s="532" t="s">
        <v>475</v>
      </c>
      <c r="B50" s="536">
        <v>45</v>
      </c>
      <c r="C50" s="536">
        <v>1.29</v>
      </c>
      <c r="D50" s="536">
        <v>4.1900000000000004</v>
      </c>
      <c r="E50" s="532" t="s">
        <v>389</v>
      </c>
      <c r="F50" s="536">
        <v>45</v>
      </c>
      <c r="G50" s="536">
        <v>25.53</v>
      </c>
      <c r="H50" s="536">
        <v>48.2</v>
      </c>
      <c r="I50" s="532" t="s">
        <v>561</v>
      </c>
      <c r="J50" s="537">
        <v>45</v>
      </c>
      <c r="K50" s="537">
        <v>0.66</v>
      </c>
      <c r="L50" s="537">
        <v>1.4</v>
      </c>
    </row>
    <row r="51" spans="1:12" x14ac:dyDescent="0.5">
      <c r="A51" s="532" t="s">
        <v>476</v>
      </c>
      <c r="B51" s="536">
        <v>46</v>
      </c>
      <c r="C51" s="536">
        <v>1.41</v>
      </c>
      <c r="D51" s="536">
        <v>4.47</v>
      </c>
      <c r="E51" s="532" t="s">
        <v>390</v>
      </c>
      <c r="F51" s="536">
        <v>46</v>
      </c>
      <c r="G51" s="536">
        <v>28.93</v>
      </c>
      <c r="H51" s="536">
        <v>54.25</v>
      </c>
      <c r="I51" s="532" t="s">
        <v>562</v>
      </c>
      <c r="J51" s="537">
        <v>46</v>
      </c>
      <c r="K51" s="537">
        <v>0.7</v>
      </c>
      <c r="L51" s="537">
        <v>1.45</v>
      </c>
    </row>
    <row r="52" spans="1:12" x14ac:dyDescent="0.5">
      <c r="A52" s="532" t="s">
        <v>477</v>
      </c>
      <c r="B52" s="536">
        <v>47</v>
      </c>
      <c r="C52" s="536">
        <v>1.53</v>
      </c>
      <c r="D52" s="536">
        <v>4.71</v>
      </c>
      <c r="E52" s="532" t="s">
        <v>391</v>
      </c>
      <c r="F52" s="536">
        <v>47</v>
      </c>
      <c r="G52" s="536">
        <v>31.93</v>
      </c>
      <c r="H52" s="536">
        <v>59.15</v>
      </c>
      <c r="I52" s="532" t="s">
        <v>563</v>
      </c>
      <c r="J52" s="537">
        <v>47</v>
      </c>
      <c r="K52" s="537">
        <v>0.75</v>
      </c>
      <c r="L52" s="537">
        <v>1.5</v>
      </c>
    </row>
    <row r="53" spans="1:12" x14ac:dyDescent="0.5">
      <c r="A53" s="532" t="s">
        <v>478</v>
      </c>
      <c r="B53" s="536">
        <v>48</v>
      </c>
      <c r="C53" s="536">
        <v>1.64</v>
      </c>
      <c r="D53" s="536">
        <v>4.92</v>
      </c>
      <c r="E53" s="532" t="s">
        <v>392</v>
      </c>
      <c r="F53" s="536">
        <v>48</v>
      </c>
      <c r="G53" s="536">
        <v>34.270000000000003</v>
      </c>
      <c r="H53" s="536">
        <v>62.23</v>
      </c>
      <c r="I53" s="532" t="s">
        <v>564</v>
      </c>
      <c r="J53" s="537">
        <v>48</v>
      </c>
      <c r="K53" s="537">
        <v>0.8</v>
      </c>
      <c r="L53" s="537">
        <v>1.55</v>
      </c>
    </row>
    <row r="54" spans="1:12" x14ac:dyDescent="0.5">
      <c r="A54" s="532" t="s">
        <v>479</v>
      </c>
      <c r="B54" s="536">
        <v>49</v>
      </c>
      <c r="C54" s="536">
        <v>1.75</v>
      </c>
      <c r="D54" s="536">
        <v>5.09</v>
      </c>
      <c r="E54" s="532" t="s">
        <v>393</v>
      </c>
      <c r="F54" s="536">
        <v>49</v>
      </c>
      <c r="G54" s="536">
        <v>36.159999999999997</v>
      </c>
      <c r="H54" s="536">
        <v>63.73</v>
      </c>
      <c r="I54" s="532" t="s">
        <v>565</v>
      </c>
      <c r="J54" s="537">
        <v>49</v>
      </c>
      <c r="K54" s="537">
        <v>0.86</v>
      </c>
      <c r="L54" s="537">
        <v>1.59</v>
      </c>
    </row>
    <row r="55" spans="1:12" x14ac:dyDescent="0.5">
      <c r="A55" s="532" t="s">
        <v>480</v>
      </c>
      <c r="B55" s="536">
        <v>50</v>
      </c>
      <c r="C55" s="536">
        <v>2.04</v>
      </c>
      <c r="D55" s="536">
        <v>5.24</v>
      </c>
      <c r="E55" s="532" t="s">
        <v>394</v>
      </c>
      <c r="F55" s="536">
        <v>50</v>
      </c>
      <c r="G55" s="536">
        <v>38.03</v>
      </c>
      <c r="H55" s="536">
        <v>64.319999999999993</v>
      </c>
      <c r="I55" s="532" t="s">
        <v>566</v>
      </c>
      <c r="J55" s="537">
        <v>50</v>
      </c>
      <c r="K55" s="537">
        <v>0.94</v>
      </c>
      <c r="L55" s="537">
        <v>1.63</v>
      </c>
    </row>
    <row r="56" spans="1:12" x14ac:dyDescent="0.5">
      <c r="A56" s="532" t="s">
        <v>481</v>
      </c>
      <c r="B56" s="536">
        <v>51</v>
      </c>
      <c r="C56" s="536">
        <v>2.33</v>
      </c>
      <c r="D56" s="536">
        <v>5.39</v>
      </c>
      <c r="E56" s="532" t="s">
        <v>395</v>
      </c>
      <c r="F56" s="536">
        <v>51</v>
      </c>
      <c r="G56" s="536">
        <v>41.75</v>
      </c>
      <c r="H56" s="536">
        <v>67.13</v>
      </c>
      <c r="I56" s="532" t="s">
        <v>567</v>
      </c>
      <c r="J56" s="537">
        <v>0</v>
      </c>
      <c r="K56" s="537">
        <v>0.32</v>
      </c>
      <c r="L56" s="537">
        <v>0.53</v>
      </c>
    </row>
    <row r="57" spans="1:12" x14ac:dyDescent="0.5">
      <c r="A57" s="532" t="s">
        <v>482</v>
      </c>
      <c r="B57" s="536">
        <v>52</v>
      </c>
      <c r="C57" s="536">
        <v>2.56</v>
      </c>
      <c r="D57" s="536">
        <v>5.4</v>
      </c>
      <c r="E57" s="532" t="s">
        <v>396</v>
      </c>
      <c r="F57" s="536">
        <v>52</v>
      </c>
      <c r="G57" s="536">
        <v>47.03</v>
      </c>
      <c r="H57" s="536">
        <v>71.08</v>
      </c>
      <c r="I57" s="532" t="s">
        <v>568</v>
      </c>
      <c r="J57" s="537">
        <v>1</v>
      </c>
      <c r="K57" s="537">
        <v>0.32</v>
      </c>
      <c r="L57" s="537">
        <v>0.54</v>
      </c>
    </row>
    <row r="58" spans="1:12" x14ac:dyDescent="0.5">
      <c r="A58" s="532" t="s">
        <v>483</v>
      </c>
      <c r="B58" s="536">
        <v>53</v>
      </c>
      <c r="C58" s="536">
        <v>2.84</v>
      </c>
      <c r="D58" s="536">
        <v>5.41</v>
      </c>
      <c r="E58" s="532" t="s">
        <v>397</v>
      </c>
      <c r="F58" s="536">
        <v>53</v>
      </c>
      <c r="G58" s="536">
        <v>54.67</v>
      </c>
      <c r="H58" s="536">
        <v>77.11</v>
      </c>
      <c r="I58" s="532" t="s">
        <v>569</v>
      </c>
      <c r="J58" s="537">
        <v>2</v>
      </c>
      <c r="K58" s="537">
        <v>0.33</v>
      </c>
      <c r="L58" s="537">
        <v>0.55000000000000004</v>
      </c>
    </row>
    <row r="59" spans="1:12" x14ac:dyDescent="0.5">
      <c r="A59" s="532" t="s">
        <v>484</v>
      </c>
      <c r="B59" s="536">
        <v>54</v>
      </c>
      <c r="C59" s="536">
        <v>3.2</v>
      </c>
      <c r="D59" s="536">
        <v>5.43</v>
      </c>
      <c r="E59" s="532" t="s">
        <v>398</v>
      </c>
      <c r="F59" s="536">
        <v>54</v>
      </c>
      <c r="G59" s="536">
        <v>64.650000000000006</v>
      </c>
      <c r="H59" s="536">
        <v>85.23</v>
      </c>
      <c r="I59" s="532" t="s">
        <v>570</v>
      </c>
      <c r="J59" s="537">
        <v>3</v>
      </c>
      <c r="K59" s="537">
        <v>0.33</v>
      </c>
      <c r="L59" s="537">
        <v>0.56999999999999995</v>
      </c>
    </row>
    <row r="60" spans="1:12" x14ac:dyDescent="0.5">
      <c r="A60" s="532" t="s">
        <v>485</v>
      </c>
      <c r="B60" s="536">
        <v>55</v>
      </c>
      <c r="C60" s="536">
        <v>3.43</v>
      </c>
      <c r="D60" s="536">
        <v>5.43</v>
      </c>
      <c r="E60" s="532" t="s">
        <v>399</v>
      </c>
      <c r="F60" s="536">
        <v>55</v>
      </c>
      <c r="G60" s="536">
        <v>76.489999999999995</v>
      </c>
      <c r="H60" s="536">
        <v>95.03</v>
      </c>
      <c r="I60" s="532" t="s">
        <v>571</v>
      </c>
      <c r="J60" s="537">
        <v>4</v>
      </c>
      <c r="K60" s="537">
        <v>0.34</v>
      </c>
      <c r="L60" s="537">
        <v>0.57999999999999996</v>
      </c>
    </row>
    <row r="61" spans="1:12" x14ac:dyDescent="0.5">
      <c r="A61" s="532" t="s">
        <v>486</v>
      </c>
      <c r="B61" s="536">
        <v>56</v>
      </c>
      <c r="C61" s="536">
        <v>3.88</v>
      </c>
      <c r="D61" s="536">
        <v>5.44</v>
      </c>
      <c r="E61" s="532" t="s">
        <v>400</v>
      </c>
      <c r="F61" s="536">
        <v>56</v>
      </c>
      <c r="G61" s="536">
        <v>89.28</v>
      </c>
      <c r="H61" s="536">
        <v>105.95</v>
      </c>
      <c r="I61" s="532" t="s">
        <v>572</v>
      </c>
      <c r="J61" s="537">
        <v>5</v>
      </c>
      <c r="K61" s="537">
        <v>0.35</v>
      </c>
      <c r="L61" s="537">
        <v>0.59</v>
      </c>
    </row>
    <row r="62" spans="1:12" x14ac:dyDescent="0.5">
      <c r="A62" s="532" t="s">
        <v>487</v>
      </c>
      <c r="B62" s="536">
        <v>57</v>
      </c>
      <c r="C62" s="536">
        <v>4.41</v>
      </c>
      <c r="D62" s="536">
        <v>5.64</v>
      </c>
      <c r="E62" s="532" t="s">
        <v>401</v>
      </c>
      <c r="F62" s="536">
        <v>57</v>
      </c>
      <c r="G62" s="536">
        <v>101.65</v>
      </c>
      <c r="H62" s="536">
        <v>117.2</v>
      </c>
      <c r="I62" s="532" t="s">
        <v>573</v>
      </c>
      <c r="J62" s="537">
        <v>6</v>
      </c>
      <c r="K62" s="537">
        <v>0.36</v>
      </c>
      <c r="L62" s="537">
        <v>0.61</v>
      </c>
    </row>
    <row r="63" spans="1:12" x14ac:dyDescent="0.5">
      <c r="A63" s="532" t="s">
        <v>488</v>
      </c>
      <c r="B63" s="536">
        <v>58</v>
      </c>
      <c r="C63" s="536">
        <v>5</v>
      </c>
      <c r="D63" s="536">
        <v>5.99</v>
      </c>
      <c r="E63" s="532" t="s">
        <v>402</v>
      </c>
      <c r="F63" s="536">
        <v>58</v>
      </c>
      <c r="G63" s="536">
        <v>112.19</v>
      </c>
      <c r="H63" s="536">
        <v>127.95</v>
      </c>
      <c r="I63" s="532" t="s">
        <v>574</v>
      </c>
      <c r="J63" s="537">
        <v>7</v>
      </c>
      <c r="K63" s="537">
        <v>0.37</v>
      </c>
      <c r="L63" s="537">
        <v>0.63</v>
      </c>
    </row>
    <row r="64" spans="1:12" x14ac:dyDescent="0.5">
      <c r="A64" s="532" t="s">
        <v>489</v>
      </c>
      <c r="B64" s="536">
        <v>59</v>
      </c>
      <c r="C64" s="536">
        <v>5.64</v>
      </c>
      <c r="D64" s="536">
        <v>6.47</v>
      </c>
      <c r="E64" s="532" t="s">
        <v>403</v>
      </c>
      <c r="F64" s="536">
        <v>59</v>
      </c>
      <c r="G64" s="536">
        <v>121.09</v>
      </c>
      <c r="H64" s="536">
        <v>138.16999999999999</v>
      </c>
      <c r="I64" s="532" t="s">
        <v>575</v>
      </c>
      <c r="J64" s="537">
        <v>8</v>
      </c>
      <c r="K64" s="537">
        <v>0.38</v>
      </c>
      <c r="L64" s="537">
        <v>0.65</v>
      </c>
    </row>
    <row r="65" spans="1:12" x14ac:dyDescent="0.5">
      <c r="A65" s="532" t="s">
        <v>490</v>
      </c>
      <c r="B65" s="536">
        <v>60</v>
      </c>
      <c r="C65" s="536">
        <v>5.76</v>
      </c>
      <c r="D65" s="536">
        <v>6.68</v>
      </c>
      <c r="E65" s="532" t="s">
        <v>404</v>
      </c>
      <c r="F65" s="536">
        <v>60</v>
      </c>
      <c r="G65" s="536">
        <v>129.36000000000001</v>
      </c>
      <c r="H65" s="536">
        <v>148.11000000000001</v>
      </c>
      <c r="I65" s="532" t="s">
        <v>576</v>
      </c>
      <c r="J65" s="537">
        <v>9</v>
      </c>
      <c r="K65" s="537">
        <v>0.39</v>
      </c>
      <c r="L65" s="537">
        <v>0.67</v>
      </c>
    </row>
    <row r="66" spans="1:12" x14ac:dyDescent="0.5">
      <c r="A66" s="532" t="s">
        <v>491</v>
      </c>
      <c r="B66" s="536">
        <v>61</v>
      </c>
      <c r="C66" s="536">
        <v>6.44</v>
      </c>
      <c r="D66" s="536">
        <v>6.88</v>
      </c>
      <c r="E66" s="532" t="s">
        <v>405</v>
      </c>
      <c r="F66" s="536">
        <v>61</v>
      </c>
      <c r="G66" s="536">
        <v>138.44</v>
      </c>
      <c r="H66" s="536">
        <v>158.09</v>
      </c>
      <c r="I66" s="532" t="s">
        <v>577</v>
      </c>
      <c r="J66" s="537">
        <v>10</v>
      </c>
      <c r="K66" s="537">
        <v>0.4</v>
      </c>
      <c r="L66" s="537">
        <v>0.69</v>
      </c>
    </row>
    <row r="67" spans="1:12" x14ac:dyDescent="0.5">
      <c r="A67" s="532" t="s">
        <v>492</v>
      </c>
      <c r="B67" s="536">
        <v>62</v>
      </c>
      <c r="C67" s="536">
        <v>7.15</v>
      </c>
      <c r="D67" s="536">
        <v>7.37</v>
      </c>
      <c r="E67" s="532" t="s">
        <v>406</v>
      </c>
      <c r="F67" s="536">
        <v>62</v>
      </c>
      <c r="G67" s="536">
        <v>150.28</v>
      </c>
      <c r="H67" s="536">
        <v>168.56</v>
      </c>
      <c r="I67" s="532" t="s">
        <v>578</v>
      </c>
      <c r="J67" s="537">
        <v>11</v>
      </c>
      <c r="K67" s="537">
        <v>0.42</v>
      </c>
      <c r="L67" s="537">
        <v>0.71</v>
      </c>
    </row>
    <row r="68" spans="1:12" x14ac:dyDescent="0.5">
      <c r="A68" s="532" t="s">
        <v>493</v>
      </c>
      <c r="B68" s="536">
        <v>63</v>
      </c>
      <c r="C68" s="536">
        <v>7.89</v>
      </c>
      <c r="D68" s="536">
        <v>7.81</v>
      </c>
      <c r="E68" s="532" t="s">
        <v>407</v>
      </c>
      <c r="F68" s="536">
        <v>63</v>
      </c>
      <c r="G68" s="536">
        <v>166.76</v>
      </c>
      <c r="H68" s="536">
        <v>179.85</v>
      </c>
      <c r="I68" s="532" t="s">
        <v>579</v>
      </c>
      <c r="J68" s="537">
        <v>12</v>
      </c>
      <c r="K68" s="537">
        <v>0.43</v>
      </c>
      <c r="L68" s="537">
        <v>0.73</v>
      </c>
    </row>
    <row r="69" spans="1:12" x14ac:dyDescent="0.5">
      <c r="A69" s="532" t="s">
        <v>494</v>
      </c>
      <c r="B69" s="536">
        <v>64</v>
      </c>
      <c r="C69" s="536">
        <v>8.69</v>
      </c>
      <c r="D69" s="536">
        <v>8.1999999999999993</v>
      </c>
      <c r="E69" s="532" t="s">
        <v>408</v>
      </c>
      <c r="F69" s="536">
        <v>64</v>
      </c>
      <c r="G69" s="536">
        <v>187.57</v>
      </c>
      <c r="H69" s="536">
        <v>191.71</v>
      </c>
      <c r="I69" s="532" t="s">
        <v>580</v>
      </c>
      <c r="J69" s="537">
        <v>13</v>
      </c>
      <c r="K69" s="537">
        <v>0.44</v>
      </c>
      <c r="L69" s="537">
        <v>0.76</v>
      </c>
    </row>
    <row r="70" spans="1:12" x14ac:dyDescent="0.5">
      <c r="A70" s="532" t="s">
        <v>495</v>
      </c>
      <c r="B70" s="536">
        <v>65</v>
      </c>
      <c r="C70" s="536">
        <v>9.5500000000000007</v>
      </c>
      <c r="D70" s="536">
        <v>8.43</v>
      </c>
      <c r="E70" s="532" t="s">
        <v>409</v>
      </c>
      <c r="F70" s="536">
        <v>65</v>
      </c>
      <c r="G70" s="536">
        <v>211.25</v>
      </c>
      <c r="H70" s="536">
        <v>203.51</v>
      </c>
      <c r="I70" s="532" t="s">
        <v>581</v>
      </c>
      <c r="J70" s="537">
        <v>14</v>
      </c>
      <c r="K70" s="537">
        <v>0.46</v>
      </c>
      <c r="L70" s="537">
        <v>0.78</v>
      </c>
    </row>
    <row r="71" spans="1:12" x14ac:dyDescent="0.5">
      <c r="A71" s="532" t="s">
        <v>496</v>
      </c>
      <c r="B71" s="536">
        <v>66</v>
      </c>
      <c r="C71" s="536">
        <v>10.55</v>
      </c>
      <c r="D71" s="536">
        <v>8.65</v>
      </c>
      <c r="E71" s="532" t="s">
        <v>410</v>
      </c>
      <c r="F71" s="536">
        <v>66</v>
      </c>
      <c r="G71" s="536">
        <v>235.65</v>
      </c>
      <c r="H71" s="536">
        <v>214.56</v>
      </c>
      <c r="I71" s="532" t="s">
        <v>582</v>
      </c>
      <c r="J71" s="537">
        <v>15</v>
      </c>
      <c r="K71" s="537">
        <v>0.47</v>
      </c>
      <c r="L71" s="537">
        <v>0.81</v>
      </c>
    </row>
    <row r="72" spans="1:12" x14ac:dyDescent="0.5">
      <c r="A72" s="532" t="s">
        <v>497</v>
      </c>
      <c r="B72" s="536">
        <v>67</v>
      </c>
      <c r="C72" s="536">
        <v>11.65</v>
      </c>
      <c r="D72" s="536">
        <v>9.23</v>
      </c>
      <c r="E72" s="532" t="s">
        <v>411</v>
      </c>
      <c r="F72" s="536">
        <v>67</v>
      </c>
      <c r="G72" s="536">
        <v>257.77</v>
      </c>
      <c r="H72" s="536">
        <v>224.01</v>
      </c>
      <c r="I72" s="532" t="s">
        <v>583</v>
      </c>
      <c r="J72" s="537">
        <v>16</v>
      </c>
      <c r="K72" s="537">
        <v>0.49</v>
      </c>
      <c r="L72" s="537">
        <v>0.84</v>
      </c>
    </row>
    <row r="73" spans="1:12" x14ac:dyDescent="0.5">
      <c r="A73" s="532" t="s">
        <v>498</v>
      </c>
      <c r="B73" s="536">
        <v>68</v>
      </c>
      <c r="C73" s="536">
        <v>12.88</v>
      </c>
      <c r="D73" s="536">
        <v>9.85</v>
      </c>
      <c r="E73" s="532" t="s">
        <v>412</v>
      </c>
      <c r="F73" s="536">
        <v>68</v>
      </c>
      <c r="G73" s="536">
        <v>274.68</v>
      </c>
      <c r="H73" s="536">
        <v>231.25</v>
      </c>
      <c r="I73" s="532" t="s">
        <v>584</v>
      </c>
      <c r="J73" s="537">
        <v>17</v>
      </c>
      <c r="K73" s="537">
        <v>0.51</v>
      </c>
      <c r="L73" s="537">
        <v>0.87</v>
      </c>
    </row>
    <row r="74" spans="1:12" x14ac:dyDescent="0.5">
      <c r="A74" s="532" t="s">
        <v>499</v>
      </c>
      <c r="B74" s="536">
        <v>69</v>
      </c>
      <c r="C74" s="536">
        <v>14.2</v>
      </c>
      <c r="D74" s="536">
        <v>10.55</v>
      </c>
      <c r="E74" s="532" t="s">
        <v>413</v>
      </c>
      <c r="F74" s="536">
        <v>69</v>
      </c>
      <c r="G74" s="536">
        <v>286.67</v>
      </c>
      <c r="H74" s="536">
        <v>236.67</v>
      </c>
      <c r="I74" s="532" t="s">
        <v>585</v>
      </c>
      <c r="J74" s="537">
        <v>18</v>
      </c>
      <c r="K74" s="537">
        <v>0.53</v>
      </c>
      <c r="L74" s="537">
        <v>0.9</v>
      </c>
    </row>
    <row r="75" spans="1:12" x14ac:dyDescent="0.5">
      <c r="A75" s="532" t="s">
        <v>500</v>
      </c>
      <c r="B75" s="536">
        <v>70</v>
      </c>
      <c r="C75" s="536">
        <v>15.6</v>
      </c>
      <c r="D75" s="536">
        <v>11.29</v>
      </c>
      <c r="E75" s="532" t="s">
        <v>414</v>
      </c>
      <c r="F75" s="536">
        <v>70</v>
      </c>
      <c r="G75" s="536">
        <v>294.44</v>
      </c>
      <c r="H75" s="536">
        <v>244.76</v>
      </c>
      <c r="I75" s="532" t="s">
        <v>586</v>
      </c>
      <c r="J75" s="537">
        <v>19</v>
      </c>
      <c r="K75" s="537">
        <v>0.55000000000000004</v>
      </c>
      <c r="L75" s="537">
        <v>0.93</v>
      </c>
    </row>
    <row r="76" spans="1:12" x14ac:dyDescent="0.5">
      <c r="A76" s="532" t="s">
        <v>501</v>
      </c>
      <c r="B76" s="536">
        <v>71</v>
      </c>
      <c r="C76" s="536">
        <v>17.05</v>
      </c>
      <c r="D76" s="536">
        <v>12.12</v>
      </c>
      <c r="E76" s="532" t="s">
        <v>415</v>
      </c>
      <c r="F76" s="536">
        <v>71</v>
      </c>
      <c r="G76" s="536">
        <v>300.83999999999997</v>
      </c>
      <c r="H76" s="536">
        <v>252.97</v>
      </c>
      <c r="I76" s="532" t="s">
        <v>587</v>
      </c>
      <c r="J76" s="537">
        <v>20</v>
      </c>
      <c r="K76" s="537">
        <v>0.56999999999999995</v>
      </c>
      <c r="L76" s="537">
        <v>0.96</v>
      </c>
    </row>
    <row r="77" spans="1:12" x14ac:dyDescent="0.5">
      <c r="A77" s="532" t="s">
        <v>502</v>
      </c>
      <c r="B77" s="536">
        <v>72</v>
      </c>
      <c r="C77" s="536">
        <v>18.55</v>
      </c>
      <c r="D77" s="536">
        <v>13.03</v>
      </c>
      <c r="E77" s="532" t="s">
        <v>416</v>
      </c>
      <c r="F77" s="536">
        <v>72</v>
      </c>
      <c r="G77" s="536">
        <v>308.29000000000002</v>
      </c>
      <c r="H77" s="536">
        <v>262.44</v>
      </c>
      <c r="I77" s="532" t="s">
        <v>588</v>
      </c>
      <c r="J77" s="537">
        <v>21</v>
      </c>
      <c r="K77" s="537">
        <v>0.59</v>
      </c>
      <c r="L77" s="537">
        <v>1</v>
      </c>
    </row>
    <row r="78" spans="1:12" x14ac:dyDescent="0.5">
      <c r="A78" s="532" t="s">
        <v>503</v>
      </c>
      <c r="B78" s="536">
        <v>73</v>
      </c>
      <c r="C78" s="536">
        <v>20.04</v>
      </c>
      <c r="D78" s="536">
        <v>13.97</v>
      </c>
      <c r="E78" s="532" t="s">
        <v>417</v>
      </c>
      <c r="F78" s="536">
        <v>73</v>
      </c>
      <c r="G78" s="536">
        <v>318.83999999999997</v>
      </c>
      <c r="H78" s="536">
        <v>274.12</v>
      </c>
      <c r="I78" s="532" t="s">
        <v>589</v>
      </c>
      <c r="J78" s="537">
        <v>22</v>
      </c>
      <c r="K78" s="537">
        <v>0.61</v>
      </c>
      <c r="L78" s="537">
        <v>1.03</v>
      </c>
    </row>
    <row r="79" spans="1:12" x14ac:dyDescent="0.5">
      <c r="A79" s="532" t="s">
        <v>504</v>
      </c>
      <c r="B79" s="536">
        <v>74</v>
      </c>
      <c r="C79" s="536">
        <v>21.52</v>
      </c>
      <c r="D79" s="536">
        <v>15</v>
      </c>
      <c r="E79" s="532" t="s">
        <v>418</v>
      </c>
      <c r="F79" s="536">
        <v>74</v>
      </c>
      <c r="G79" s="536">
        <v>332.07</v>
      </c>
      <c r="H79" s="536">
        <v>287.37</v>
      </c>
      <c r="I79" s="532" t="s">
        <v>590</v>
      </c>
      <c r="J79" s="537">
        <v>23</v>
      </c>
      <c r="K79" s="537">
        <v>0.63</v>
      </c>
      <c r="L79" s="537">
        <v>1.07</v>
      </c>
    </row>
    <row r="80" spans="1:12" x14ac:dyDescent="0.5">
      <c r="A80" s="532" t="s">
        <v>505</v>
      </c>
      <c r="B80" s="536">
        <v>75</v>
      </c>
      <c r="C80" s="536">
        <v>22.97</v>
      </c>
      <c r="D80" s="536">
        <v>16.09</v>
      </c>
      <c r="E80" s="532" t="s">
        <v>419</v>
      </c>
      <c r="F80" s="536">
        <v>75</v>
      </c>
      <c r="G80" s="536">
        <v>346.84</v>
      </c>
      <c r="H80" s="536">
        <v>301.13</v>
      </c>
      <c r="I80" s="532" t="s">
        <v>591</v>
      </c>
      <c r="J80" s="537">
        <v>24</v>
      </c>
      <c r="K80" s="537">
        <v>0.66</v>
      </c>
      <c r="L80" s="537">
        <v>1.1100000000000001</v>
      </c>
    </row>
    <row r="81" spans="1:12" x14ac:dyDescent="0.5">
      <c r="A81" s="532" t="s">
        <v>506</v>
      </c>
      <c r="B81" s="536">
        <v>76</v>
      </c>
      <c r="C81" s="536">
        <v>24.24</v>
      </c>
      <c r="D81" s="536">
        <v>16.95</v>
      </c>
      <c r="E81" s="532" t="s">
        <v>420</v>
      </c>
      <c r="F81" s="536">
        <v>76</v>
      </c>
      <c r="G81" s="536">
        <v>361.85</v>
      </c>
      <c r="H81" s="536">
        <v>314.19</v>
      </c>
      <c r="I81" s="532" t="s">
        <v>592</v>
      </c>
      <c r="J81" s="537">
        <v>25</v>
      </c>
      <c r="K81" s="537">
        <v>0.68</v>
      </c>
      <c r="L81" s="537">
        <v>1.1599999999999999</v>
      </c>
    </row>
    <row r="82" spans="1:12" x14ac:dyDescent="0.5">
      <c r="A82" s="532" t="s">
        <v>507</v>
      </c>
      <c r="B82" s="536">
        <v>77</v>
      </c>
      <c r="C82" s="536">
        <v>25.41</v>
      </c>
      <c r="D82" s="536">
        <v>17.8</v>
      </c>
      <c r="E82" s="532" t="s">
        <v>421</v>
      </c>
      <c r="F82" s="536">
        <v>77</v>
      </c>
      <c r="G82" s="536">
        <v>375.75</v>
      </c>
      <c r="H82" s="536">
        <v>325.24</v>
      </c>
      <c r="I82" s="532" t="s">
        <v>593</v>
      </c>
      <c r="J82" s="537">
        <v>26</v>
      </c>
      <c r="K82" s="537">
        <v>0.71</v>
      </c>
      <c r="L82" s="537">
        <v>1.2</v>
      </c>
    </row>
    <row r="83" spans="1:12" x14ac:dyDescent="0.5">
      <c r="A83" s="532" t="s">
        <v>508</v>
      </c>
      <c r="B83" s="536">
        <v>78</v>
      </c>
      <c r="C83" s="536">
        <v>26.48</v>
      </c>
      <c r="D83" s="536">
        <v>18.670000000000002</v>
      </c>
      <c r="E83" s="532" t="s">
        <v>422</v>
      </c>
      <c r="F83" s="536">
        <v>78</v>
      </c>
      <c r="G83" s="536">
        <v>387.35</v>
      </c>
      <c r="H83" s="536">
        <v>333.21</v>
      </c>
      <c r="I83" s="532" t="s">
        <v>594</v>
      </c>
      <c r="J83" s="537">
        <v>27</v>
      </c>
      <c r="K83" s="537">
        <v>0.74</v>
      </c>
      <c r="L83" s="537">
        <v>1.25</v>
      </c>
    </row>
    <row r="84" spans="1:12" x14ac:dyDescent="0.5">
      <c r="A84" s="532" t="s">
        <v>509</v>
      </c>
      <c r="B84" s="536">
        <v>79</v>
      </c>
      <c r="C84" s="536">
        <v>27.44</v>
      </c>
      <c r="D84" s="536">
        <v>19.52</v>
      </c>
      <c r="E84" s="532" t="s">
        <v>423</v>
      </c>
      <c r="F84" s="536">
        <v>79</v>
      </c>
      <c r="G84" s="536">
        <v>396.4</v>
      </c>
      <c r="H84" s="536">
        <v>338.68</v>
      </c>
      <c r="I84" s="532" t="s">
        <v>595</v>
      </c>
      <c r="J84" s="537">
        <v>28</v>
      </c>
      <c r="K84" s="537">
        <v>0.78</v>
      </c>
      <c r="L84" s="537">
        <v>1.3</v>
      </c>
    </row>
    <row r="85" spans="1:12" x14ac:dyDescent="0.5">
      <c r="A85" s="532" t="s">
        <v>510</v>
      </c>
      <c r="B85" s="536">
        <v>80</v>
      </c>
      <c r="C85" s="536">
        <v>28.28</v>
      </c>
      <c r="D85" s="536">
        <v>20.329999999999998</v>
      </c>
      <c r="E85" s="532" t="s">
        <v>424</v>
      </c>
      <c r="F85" s="536">
        <v>80</v>
      </c>
      <c r="G85" s="536">
        <v>402.89</v>
      </c>
      <c r="H85" s="536">
        <v>342.57</v>
      </c>
      <c r="I85" s="532" t="s">
        <v>596</v>
      </c>
      <c r="J85" s="537">
        <v>29</v>
      </c>
      <c r="K85" s="537">
        <v>0.81</v>
      </c>
      <c r="L85" s="537">
        <v>1.35</v>
      </c>
    </row>
    <row r="86" spans="1:12" x14ac:dyDescent="0.5">
      <c r="A86" s="532" t="s">
        <v>511</v>
      </c>
      <c r="B86" s="536">
        <v>81</v>
      </c>
      <c r="C86" s="536">
        <v>29.01</v>
      </c>
      <c r="D86" s="536">
        <v>21.08</v>
      </c>
      <c r="E86" s="532" t="s">
        <v>425</v>
      </c>
      <c r="F86" s="536">
        <v>81</v>
      </c>
      <c r="G86" s="536">
        <v>406.93</v>
      </c>
      <c r="H86" s="536">
        <v>345.73</v>
      </c>
      <c r="I86" s="532" t="s">
        <v>597</v>
      </c>
      <c r="J86" s="537">
        <v>30</v>
      </c>
      <c r="K86" s="537">
        <v>0.85</v>
      </c>
      <c r="L86" s="537">
        <v>1.41</v>
      </c>
    </row>
    <row r="87" spans="1:12" x14ac:dyDescent="0.5">
      <c r="A87" s="532" t="s">
        <v>512</v>
      </c>
      <c r="B87" s="536">
        <v>82</v>
      </c>
      <c r="C87" s="536">
        <v>29.65</v>
      </c>
      <c r="D87" s="536">
        <v>21.75</v>
      </c>
      <c r="E87" s="532" t="s">
        <v>426</v>
      </c>
      <c r="F87" s="536">
        <v>82</v>
      </c>
      <c r="G87" s="536">
        <v>408.59</v>
      </c>
      <c r="H87" s="536">
        <v>349.04</v>
      </c>
      <c r="I87" s="532" t="s">
        <v>598</v>
      </c>
      <c r="J87" s="537">
        <v>31</v>
      </c>
      <c r="K87" s="537">
        <v>0.89</v>
      </c>
      <c r="L87" s="537">
        <v>1.46</v>
      </c>
    </row>
    <row r="88" spans="1:12" x14ac:dyDescent="0.5">
      <c r="A88" s="532" t="s">
        <v>513</v>
      </c>
      <c r="B88" s="536">
        <v>83</v>
      </c>
      <c r="C88" s="536">
        <v>30.21</v>
      </c>
      <c r="D88" s="536">
        <v>22.32</v>
      </c>
      <c r="E88" s="532" t="s">
        <v>427</v>
      </c>
      <c r="F88" s="536">
        <v>83</v>
      </c>
      <c r="G88" s="536">
        <v>408.33</v>
      </c>
      <c r="H88" s="536">
        <v>353.29</v>
      </c>
      <c r="I88" s="532" t="s">
        <v>599</v>
      </c>
      <c r="J88" s="537">
        <v>32</v>
      </c>
      <c r="K88" s="537">
        <v>0.93</v>
      </c>
      <c r="L88" s="537">
        <v>1.53</v>
      </c>
    </row>
    <row r="89" spans="1:12" x14ac:dyDescent="0.5">
      <c r="A89" s="532" t="s">
        <v>514</v>
      </c>
      <c r="B89" s="536">
        <v>84</v>
      </c>
      <c r="C89" s="536">
        <v>30.69</v>
      </c>
      <c r="D89" s="536">
        <v>22.8</v>
      </c>
      <c r="E89" s="532" t="s">
        <v>428</v>
      </c>
      <c r="F89" s="536">
        <v>84</v>
      </c>
      <c r="G89" s="536">
        <v>406.07</v>
      </c>
      <c r="H89" s="536">
        <v>357.4</v>
      </c>
      <c r="I89" s="532" t="s">
        <v>600</v>
      </c>
      <c r="J89" s="537">
        <v>33</v>
      </c>
      <c r="K89" s="537">
        <v>0.97</v>
      </c>
      <c r="L89" s="537">
        <v>1.59</v>
      </c>
    </row>
    <row r="90" spans="1:12" x14ac:dyDescent="0.5">
      <c r="A90" s="532" t="s">
        <v>515</v>
      </c>
      <c r="B90" s="536">
        <v>85</v>
      </c>
      <c r="C90" s="536"/>
      <c r="D90" s="536"/>
      <c r="E90" s="532" t="s">
        <v>429</v>
      </c>
      <c r="F90" s="536">
        <v>85</v>
      </c>
      <c r="G90" s="536"/>
      <c r="H90" s="536"/>
      <c r="I90" s="532" t="s">
        <v>601</v>
      </c>
      <c r="J90" s="537">
        <v>34</v>
      </c>
      <c r="K90" s="537">
        <v>1.02</v>
      </c>
      <c r="L90" s="537">
        <v>1.66</v>
      </c>
    </row>
    <row r="91" spans="1:12" x14ac:dyDescent="0.5">
      <c r="C91" s="533"/>
      <c r="D91" s="533"/>
      <c r="I91" s="532" t="s">
        <v>602</v>
      </c>
      <c r="J91" s="537">
        <v>35</v>
      </c>
      <c r="K91" s="537">
        <v>1.07</v>
      </c>
      <c r="L91" s="537">
        <v>1.72</v>
      </c>
    </row>
    <row r="92" spans="1:12" x14ac:dyDescent="0.5">
      <c r="C92" s="533"/>
      <c r="D92" s="533"/>
      <c r="I92" s="532" t="s">
        <v>603</v>
      </c>
      <c r="J92" s="537">
        <v>36</v>
      </c>
      <c r="K92" s="537">
        <v>1.1200000000000001</v>
      </c>
      <c r="L92" s="537">
        <v>1.79</v>
      </c>
    </row>
    <row r="93" spans="1:12" x14ac:dyDescent="0.5">
      <c r="I93" s="532" t="s">
        <v>604</v>
      </c>
      <c r="J93" s="537">
        <v>37</v>
      </c>
      <c r="K93" s="537">
        <v>1.17</v>
      </c>
      <c r="L93" s="537">
        <v>1.86</v>
      </c>
    </row>
    <row r="94" spans="1:12" x14ac:dyDescent="0.5">
      <c r="I94" s="532" t="s">
        <v>605</v>
      </c>
      <c r="J94" s="537">
        <v>38</v>
      </c>
      <c r="K94" s="537">
        <v>1.23</v>
      </c>
      <c r="L94" s="537">
        <v>1.94</v>
      </c>
    </row>
    <row r="95" spans="1:12" x14ac:dyDescent="0.5">
      <c r="I95" s="532" t="s">
        <v>606</v>
      </c>
      <c r="J95" s="537">
        <v>39</v>
      </c>
      <c r="K95" s="537">
        <v>1.29</v>
      </c>
      <c r="L95" s="537">
        <v>2.0099999999999998</v>
      </c>
    </row>
    <row r="96" spans="1:12" x14ac:dyDescent="0.5">
      <c r="I96" s="532" t="s">
        <v>607</v>
      </c>
      <c r="J96" s="537">
        <v>40</v>
      </c>
      <c r="K96" s="537">
        <v>1.36</v>
      </c>
      <c r="L96" s="537">
        <v>2.09</v>
      </c>
    </row>
    <row r="97" spans="9:12" x14ac:dyDescent="0.5">
      <c r="I97" s="532" t="s">
        <v>608</v>
      </c>
      <c r="J97" s="537">
        <v>41</v>
      </c>
      <c r="K97" s="537">
        <v>1.43</v>
      </c>
      <c r="L97" s="537">
        <v>2.17</v>
      </c>
    </row>
    <row r="98" spans="9:12" x14ac:dyDescent="0.5">
      <c r="I98" s="532" t="s">
        <v>609</v>
      </c>
      <c r="J98" s="537">
        <v>42</v>
      </c>
      <c r="K98" s="537">
        <v>1.51</v>
      </c>
      <c r="L98" s="537">
        <v>2.25</v>
      </c>
    </row>
    <row r="99" spans="9:12" x14ac:dyDescent="0.5">
      <c r="I99" s="532" t="s">
        <v>610</v>
      </c>
      <c r="J99" s="537">
        <v>43</v>
      </c>
      <c r="K99" s="537">
        <v>1.59</v>
      </c>
      <c r="L99" s="537">
        <v>2.33</v>
      </c>
    </row>
    <row r="100" spans="9:12" x14ac:dyDescent="0.5">
      <c r="I100" s="532" t="s">
        <v>611</v>
      </c>
      <c r="J100" s="537">
        <v>44</v>
      </c>
      <c r="K100" s="537">
        <v>1.68</v>
      </c>
      <c r="L100" s="537">
        <v>2.41</v>
      </c>
    </row>
    <row r="101" spans="9:12" x14ac:dyDescent="0.5">
      <c r="I101" s="532" t="s">
        <v>612</v>
      </c>
      <c r="J101" s="537">
        <v>45</v>
      </c>
      <c r="K101" s="537">
        <v>1.77</v>
      </c>
      <c r="L101" s="537">
        <v>2.5</v>
      </c>
    </row>
    <row r="102" spans="9:12" x14ac:dyDescent="0.5">
      <c r="I102" s="532" t="s">
        <v>613</v>
      </c>
      <c r="J102" s="537">
        <v>46</v>
      </c>
      <c r="K102" s="537">
        <v>1.87</v>
      </c>
      <c r="L102" s="537">
        <v>2.59</v>
      </c>
    </row>
    <row r="103" spans="9:12" x14ac:dyDescent="0.5">
      <c r="I103" s="532" t="s">
        <v>614</v>
      </c>
      <c r="J103" s="537">
        <v>47</v>
      </c>
      <c r="K103" s="537">
        <v>1.98</v>
      </c>
      <c r="L103" s="537">
        <v>2.67</v>
      </c>
    </row>
    <row r="104" spans="9:12" x14ac:dyDescent="0.5">
      <c r="I104" s="532" t="s">
        <v>615</v>
      </c>
      <c r="J104" s="537">
        <v>48</v>
      </c>
      <c r="K104" s="537">
        <v>2.1</v>
      </c>
      <c r="L104" s="537">
        <v>2.76</v>
      </c>
    </row>
    <row r="105" spans="9:12" x14ac:dyDescent="0.5">
      <c r="I105" s="532" t="s">
        <v>616</v>
      </c>
      <c r="J105" s="537">
        <v>49</v>
      </c>
      <c r="K105" s="537">
        <v>2.23</v>
      </c>
      <c r="L105" s="537">
        <v>2.85</v>
      </c>
    </row>
    <row r="106" spans="9:12" x14ac:dyDescent="0.5">
      <c r="I106" s="532" t="s">
        <v>617</v>
      </c>
      <c r="J106" s="537">
        <v>50</v>
      </c>
      <c r="K106" s="537">
        <v>2.37</v>
      </c>
      <c r="L106" s="537">
        <v>2.94</v>
      </c>
    </row>
    <row r="107" spans="9:12" x14ac:dyDescent="0.5">
      <c r="I107" s="532" t="s">
        <v>618</v>
      </c>
      <c r="J107" s="537">
        <v>51</v>
      </c>
      <c r="K107" s="537">
        <v>2.52</v>
      </c>
      <c r="L107" s="537">
        <v>3.04</v>
      </c>
    </row>
    <row r="108" spans="9:12" x14ac:dyDescent="0.5">
      <c r="I108" s="532" t="s">
        <v>619</v>
      </c>
      <c r="J108" s="537">
        <v>52</v>
      </c>
      <c r="K108" s="537">
        <v>2.67</v>
      </c>
      <c r="L108" s="537">
        <v>3.14</v>
      </c>
    </row>
    <row r="109" spans="9:12" x14ac:dyDescent="0.5">
      <c r="I109" s="532" t="s">
        <v>620</v>
      </c>
      <c r="J109" s="537">
        <v>53</v>
      </c>
      <c r="K109" s="537">
        <v>2.84</v>
      </c>
      <c r="L109" s="537">
        <v>3.25</v>
      </c>
    </row>
    <row r="110" spans="9:12" x14ac:dyDescent="0.5">
      <c r="I110" s="532" t="s">
        <v>621</v>
      </c>
      <c r="J110" s="537">
        <v>54</v>
      </c>
      <c r="K110" s="537">
        <v>3.01</v>
      </c>
      <c r="L110" s="537">
        <v>3.37</v>
      </c>
    </row>
    <row r="111" spans="9:12" x14ac:dyDescent="0.5">
      <c r="I111" s="532" t="s">
        <v>622</v>
      </c>
      <c r="J111" s="537">
        <v>55</v>
      </c>
      <c r="K111" s="537">
        <v>3.2</v>
      </c>
      <c r="L111" s="537">
        <v>3.5</v>
      </c>
    </row>
    <row r="112" spans="9:12" x14ac:dyDescent="0.5">
      <c r="I112" s="532" t="s">
        <v>623</v>
      </c>
      <c r="J112" s="537">
        <v>56</v>
      </c>
      <c r="K112" s="537">
        <v>3.41</v>
      </c>
      <c r="L112" s="537">
        <v>3.65</v>
      </c>
    </row>
    <row r="113" spans="9:12" x14ac:dyDescent="0.5">
      <c r="I113" s="532" t="s">
        <v>624</v>
      </c>
      <c r="J113" s="537">
        <v>57</v>
      </c>
      <c r="K113" s="537">
        <v>3.63</v>
      </c>
      <c r="L113" s="537">
        <v>3.82</v>
      </c>
    </row>
    <row r="114" spans="9:12" x14ac:dyDescent="0.5">
      <c r="I114" s="532" t="s">
        <v>625</v>
      </c>
      <c r="J114" s="537">
        <v>58</v>
      </c>
      <c r="K114" s="537">
        <v>3.86</v>
      </c>
      <c r="L114" s="537">
        <v>3.99</v>
      </c>
    </row>
    <row r="115" spans="9:12" x14ac:dyDescent="0.5">
      <c r="I115" s="532" t="s">
        <v>626</v>
      </c>
      <c r="J115" s="537">
        <v>59</v>
      </c>
      <c r="K115" s="537">
        <v>4.0999999999999996</v>
      </c>
      <c r="L115" s="537">
        <v>4.18</v>
      </c>
    </row>
    <row r="116" spans="9:12" x14ac:dyDescent="0.5">
      <c r="I116" s="532" t="s">
        <v>627</v>
      </c>
      <c r="J116" s="537">
        <v>60</v>
      </c>
      <c r="K116" s="537">
        <v>4.3499999999999996</v>
      </c>
      <c r="L116" s="537">
        <v>4.3600000000000003</v>
      </c>
    </row>
    <row r="117" spans="9:12" x14ac:dyDescent="0.5">
      <c r="I117" s="532" t="s">
        <v>628</v>
      </c>
      <c r="J117" s="537">
        <v>61</v>
      </c>
      <c r="K117" s="537">
        <v>4.6399999999999997</v>
      </c>
      <c r="L117" s="537">
        <v>4.5599999999999996</v>
      </c>
    </row>
    <row r="118" spans="9:12" x14ac:dyDescent="0.5">
      <c r="I118" s="532" t="s">
        <v>629</v>
      </c>
      <c r="J118" s="537">
        <v>62</v>
      </c>
      <c r="K118" s="537">
        <v>4.9400000000000004</v>
      </c>
      <c r="L118" s="537">
        <v>4.78</v>
      </c>
    </row>
    <row r="119" spans="9:12" x14ac:dyDescent="0.5">
      <c r="I119" s="532" t="s">
        <v>630</v>
      </c>
      <c r="J119" s="537">
        <v>63</v>
      </c>
      <c r="K119" s="537">
        <v>5.25</v>
      </c>
      <c r="L119" s="537">
        <v>5</v>
      </c>
    </row>
    <row r="120" spans="9:12" x14ac:dyDescent="0.5">
      <c r="I120" s="532" t="s">
        <v>631</v>
      </c>
      <c r="J120" s="537">
        <v>64</v>
      </c>
      <c r="K120" s="537">
        <v>5.59</v>
      </c>
      <c r="L120" s="537">
        <v>5.23</v>
      </c>
    </row>
    <row r="121" spans="9:12" x14ac:dyDescent="0.5">
      <c r="I121" s="532" t="s">
        <v>632</v>
      </c>
      <c r="J121" s="537">
        <v>65</v>
      </c>
      <c r="K121" s="537">
        <v>5.96</v>
      </c>
      <c r="L121" s="537">
        <v>5.48</v>
      </c>
    </row>
    <row r="122" spans="9:12" x14ac:dyDescent="0.5">
      <c r="J122" s="532"/>
      <c r="K122" s="532"/>
      <c r="L122" s="532"/>
    </row>
    <row r="123" spans="9:12" x14ac:dyDescent="0.5">
      <c r="J123" s="532"/>
      <c r="K123" s="532"/>
      <c r="L123" s="532"/>
    </row>
    <row r="124" spans="9:12" x14ac:dyDescent="0.5">
      <c r="J124" s="532"/>
      <c r="K124" s="532"/>
      <c r="L124" s="532"/>
    </row>
    <row r="125" spans="9:12" x14ac:dyDescent="0.5">
      <c r="J125" s="532"/>
      <c r="K125" s="532"/>
      <c r="L125" s="532"/>
    </row>
    <row r="126" spans="9:12" x14ac:dyDescent="0.5">
      <c r="J126" s="532"/>
      <c r="K126" s="532"/>
      <c r="L126" s="532"/>
    </row>
    <row r="127" spans="9:12" x14ac:dyDescent="0.5">
      <c r="J127" s="532"/>
      <c r="K127" s="532"/>
      <c r="L127" s="532"/>
    </row>
    <row r="128" spans="9:12" x14ac:dyDescent="0.5">
      <c r="J128" s="532"/>
      <c r="K128" s="532"/>
      <c r="L128" s="532"/>
    </row>
    <row r="129" spans="10:12" x14ac:dyDescent="0.5">
      <c r="J129" s="532"/>
      <c r="K129" s="532"/>
      <c r="L129" s="532"/>
    </row>
    <row r="130" spans="10:12" x14ac:dyDescent="0.5">
      <c r="J130" s="532"/>
      <c r="K130" s="532"/>
      <c r="L130" s="532"/>
    </row>
    <row r="131" spans="10:12" x14ac:dyDescent="0.5">
      <c r="J131" s="532"/>
      <c r="K131" s="532"/>
      <c r="L131" s="532"/>
    </row>
    <row r="132" spans="10:12" x14ac:dyDescent="0.5">
      <c r="J132" s="532"/>
      <c r="K132" s="532"/>
      <c r="L132" s="532"/>
    </row>
    <row r="133" spans="10:12" x14ac:dyDescent="0.5">
      <c r="J133" s="532"/>
      <c r="K133" s="532"/>
      <c r="L133" s="532"/>
    </row>
    <row r="134" spans="10:12" x14ac:dyDescent="0.5">
      <c r="J134" s="532"/>
      <c r="K134" s="532"/>
      <c r="L134" s="532"/>
    </row>
    <row r="135" spans="10:12" x14ac:dyDescent="0.5">
      <c r="J135" s="532"/>
      <c r="K135" s="532"/>
      <c r="L135" s="532"/>
    </row>
    <row r="136" spans="10:12" x14ac:dyDescent="0.5">
      <c r="J136" s="532"/>
      <c r="K136" s="532"/>
      <c r="L136" s="532"/>
    </row>
    <row r="137" spans="10:12" x14ac:dyDescent="0.5">
      <c r="J137" s="532"/>
      <c r="K137" s="532"/>
      <c r="L137" s="532"/>
    </row>
    <row r="138" spans="10:12" x14ac:dyDescent="0.5">
      <c r="J138" s="532"/>
      <c r="K138" s="532"/>
      <c r="L138" s="532"/>
    </row>
    <row r="139" spans="10:12" x14ac:dyDescent="0.5">
      <c r="J139" s="532"/>
      <c r="K139" s="532"/>
      <c r="L139" s="532"/>
    </row>
    <row r="140" spans="10:12" x14ac:dyDescent="0.5">
      <c r="J140" s="532"/>
      <c r="K140" s="532"/>
      <c r="L140" s="532"/>
    </row>
    <row r="141" spans="10:12" x14ac:dyDescent="0.5">
      <c r="J141" s="532"/>
      <c r="K141" s="532"/>
      <c r="L141" s="532"/>
    </row>
  </sheetData>
  <mergeCells count="12">
    <mergeCell ref="L3:L4"/>
    <mergeCell ref="B2:D2"/>
    <mergeCell ref="F2:H2"/>
    <mergeCell ref="J2:L2"/>
    <mergeCell ref="B3:B4"/>
    <mergeCell ref="C3:C4"/>
    <mergeCell ref="D3:D4"/>
    <mergeCell ref="F3:F4"/>
    <mergeCell ref="G3:G4"/>
    <mergeCell ref="H3:H4"/>
    <mergeCell ref="J3:J4"/>
    <mergeCell ref="K3: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O47"/>
  <sheetViews>
    <sheetView topLeftCell="A6" workbookViewId="0">
      <selection activeCell="A4" sqref="A4"/>
    </sheetView>
  </sheetViews>
  <sheetFormatPr defaultRowHeight="21.75" x14ac:dyDescent="0.5"/>
  <cols>
    <col min="1" max="1" width="17" style="172" customWidth="1"/>
    <col min="2" max="2" width="12" style="172" bestFit="1" customWidth="1"/>
    <col min="3" max="3" width="9.85546875" style="172" bestFit="1" customWidth="1"/>
    <col min="4" max="4" width="10" style="172" bestFit="1" customWidth="1"/>
    <col min="5" max="5" width="12.85546875" style="172" bestFit="1" customWidth="1"/>
    <col min="6" max="6" width="8.7109375" style="172" customWidth="1"/>
    <col min="7" max="7" width="14.5703125" style="172" bestFit="1" customWidth="1"/>
    <col min="8" max="8" width="14.42578125" style="172" bestFit="1" customWidth="1"/>
    <col min="9" max="9" width="18.7109375" style="172" bestFit="1" customWidth="1"/>
    <col min="10" max="10" width="9.140625" style="172"/>
    <col min="11" max="11" width="16.42578125" style="172" customWidth="1"/>
    <col min="12" max="13" width="9.140625" style="172"/>
    <col min="14" max="14" width="9.140625" style="240"/>
    <col min="15" max="15" width="14.5703125" style="240" bestFit="1" customWidth="1"/>
    <col min="16" max="16384" width="9.140625" style="172"/>
  </cols>
  <sheetData>
    <row r="2" spans="1:15" x14ac:dyDescent="0.5">
      <c r="A2" s="169" t="s">
        <v>39</v>
      </c>
      <c r="B2" s="170">
        <f>กรอกข้อมูล!C5</f>
        <v>60</v>
      </c>
      <c r="C2" s="170"/>
      <c r="D2" s="171"/>
      <c r="F2" s="169" t="s">
        <v>56</v>
      </c>
      <c r="G2" s="171" t="s">
        <v>14</v>
      </c>
      <c r="I2" s="169" t="s">
        <v>63</v>
      </c>
      <c r="J2" s="170">
        <v>1</v>
      </c>
      <c r="K2" s="171">
        <v>1</v>
      </c>
      <c r="N2" s="239" t="s">
        <v>190</v>
      </c>
      <c r="O2" s="240" t="s">
        <v>191</v>
      </c>
    </row>
    <row r="3" spans="1:15" x14ac:dyDescent="0.5">
      <c r="A3" s="173" t="s">
        <v>82</v>
      </c>
      <c r="B3" s="174" t="str">
        <f>กรอกข้อมูล!C6</f>
        <v>ชาย</v>
      </c>
      <c r="C3" s="113" t="str">
        <f>VLOOKUP(B3,$F$2:$G$3,2,FALSE)</f>
        <v>M</v>
      </c>
      <c r="D3" s="175"/>
      <c r="F3" s="176" t="s">
        <v>90</v>
      </c>
      <c r="G3" s="177" t="s">
        <v>15</v>
      </c>
      <c r="I3" s="173" t="s">
        <v>87</v>
      </c>
      <c r="J3" s="113">
        <v>0.52</v>
      </c>
      <c r="K3" s="175">
        <v>2</v>
      </c>
      <c r="N3" s="240">
        <v>10</v>
      </c>
      <c r="O3" s="241">
        <f>65-N3</f>
        <v>55</v>
      </c>
    </row>
    <row r="4" spans="1:15" x14ac:dyDescent="0.5">
      <c r="A4" s="173" t="s">
        <v>83</v>
      </c>
      <c r="B4" s="178" t="str">
        <f>กรอกข้อมูล!C7</f>
        <v>รายปี</v>
      </c>
      <c r="C4" s="113">
        <f>VLOOKUP(B4,$I$2:$K$5,2,FALSE)</f>
        <v>1</v>
      </c>
      <c r="D4" s="175">
        <f>VLOOKUP(B4,$I$2:$K$5,3,FALSE)</f>
        <v>1</v>
      </c>
      <c r="I4" s="173" t="s">
        <v>88</v>
      </c>
      <c r="J4" s="113">
        <v>0.27</v>
      </c>
      <c r="K4" s="175">
        <v>4</v>
      </c>
      <c r="N4" s="240">
        <v>11</v>
      </c>
      <c r="O4" s="241">
        <f t="shared" ref="O4:O18" si="0">65-N4</f>
        <v>54</v>
      </c>
    </row>
    <row r="5" spans="1:15" x14ac:dyDescent="0.5">
      <c r="A5" s="173" t="s">
        <v>84</v>
      </c>
      <c r="B5" s="179">
        <f>กรอกข้อมูล!C8</f>
        <v>0.1</v>
      </c>
      <c r="C5" s="113"/>
      <c r="D5" s="175"/>
      <c r="F5" s="187" t="s">
        <v>635</v>
      </c>
      <c r="G5" s="188">
        <v>1</v>
      </c>
      <c r="I5" s="176" t="s">
        <v>89</v>
      </c>
      <c r="J5" s="180">
        <v>0.09</v>
      </c>
      <c r="K5" s="177">
        <v>12</v>
      </c>
      <c r="N5" s="240">
        <v>12</v>
      </c>
      <c r="O5" s="241">
        <f t="shared" si="0"/>
        <v>53</v>
      </c>
    </row>
    <row r="6" spans="1:15" x14ac:dyDescent="0.5">
      <c r="A6" s="176" t="s">
        <v>100</v>
      </c>
      <c r="B6" s="238">
        <f>IF(กรอกข้อมูล!A17="WLNP60L",60-กรอกข้อมูล!C5,99-กรอกข้อมูล!C5)</f>
        <v>39</v>
      </c>
      <c r="C6" s="180"/>
      <c r="D6" s="177"/>
      <c r="F6" s="187" t="s">
        <v>636</v>
      </c>
      <c r="G6" s="188">
        <v>2</v>
      </c>
      <c r="N6" s="240">
        <v>13</v>
      </c>
      <c r="O6" s="241">
        <f t="shared" si="0"/>
        <v>52</v>
      </c>
    </row>
    <row r="7" spans="1:15" x14ac:dyDescent="0.5">
      <c r="N7" s="240">
        <v>14</v>
      </c>
      <c r="O7" s="241">
        <f t="shared" si="0"/>
        <v>51</v>
      </c>
    </row>
    <row r="8" spans="1:15" x14ac:dyDescent="0.5">
      <c r="A8" s="169" t="s">
        <v>85</v>
      </c>
      <c r="B8" s="243">
        <f>กรอกข้อมูล!C12</f>
        <v>0</v>
      </c>
      <c r="C8" s="171"/>
      <c r="N8" s="240">
        <v>15</v>
      </c>
      <c r="O8" s="241">
        <f t="shared" si="0"/>
        <v>50</v>
      </c>
    </row>
    <row r="9" spans="1:15" x14ac:dyDescent="0.5">
      <c r="A9" s="173" t="s">
        <v>86</v>
      </c>
      <c r="B9" s="174">
        <f>กรอกข้อมูล!C13</f>
        <v>0</v>
      </c>
      <c r="C9" s="175">
        <f>IF(B8&gt;0,VLOOKUP(B9,$F$2:$G$3,2,FALSE),0)</f>
        <v>0</v>
      </c>
      <c r="N9" s="240">
        <v>16</v>
      </c>
      <c r="O9" s="241">
        <f t="shared" si="0"/>
        <v>49</v>
      </c>
    </row>
    <row r="10" spans="1:15" x14ac:dyDescent="0.5">
      <c r="A10" s="181" t="s">
        <v>189</v>
      </c>
      <c r="B10" s="242">
        <f>IF(B2&lt;16,MIN(25-B2,B6),0)</f>
        <v>0</v>
      </c>
      <c r="C10" s="182">
        <f>VLOOKUP(B10,$N$3:$O$19,2,FALSE)</f>
        <v>0</v>
      </c>
      <c r="N10" s="240">
        <v>17</v>
      </c>
      <c r="O10" s="241">
        <f t="shared" si="0"/>
        <v>48</v>
      </c>
    </row>
    <row r="11" spans="1:15" x14ac:dyDescent="0.5">
      <c r="D11" s="172" t="str">
        <f>A13&amp;C3</f>
        <v>WLNP99LM</v>
      </c>
      <c r="E11" s="191" t="str">
        <f>A15&amp;D11</f>
        <v>WPWLNP99LM</v>
      </c>
      <c r="N11" s="240">
        <v>18</v>
      </c>
      <c r="O11" s="241">
        <f t="shared" si="0"/>
        <v>47</v>
      </c>
    </row>
    <row r="12" spans="1:15" x14ac:dyDescent="0.5">
      <c r="A12" s="139" t="s">
        <v>91</v>
      </c>
      <c r="B12" s="140"/>
      <c r="C12" s="140" t="s">
        <v>94</v>
      </c>
      <c r="D12" s="140" t="s">
        <v>92</v>
      </c>
      <c r="E12" s="140" t="s">
        <v>109</v>
      </c>
      <c r="F12" s="140" t="s">
        <v>93</v>
      </c>
      <c r="G12" s="140" t="s">
        <v>95</v>
      </c>
      <c r="H12" s="140" t="s">
        <v>96</v>
      </c>
      <c r="I12" s="140" t="s">
        <v>138</v>
      </c>
      <c r="J12" s="140"/>
      <c r="K12" s="141" t="s">
        <v>133</v>
      </c>
      <c r="N12" s="240">
        <v>19</v>
      </c>
      <c r="O12" s="241">
        <f t="shared" si="0"/>
        <v>46</v>
      </c>
    </row>
    <row r="13" spans="1:15" x14ac:dyDescent="0.5">
      <c r="A13" s="130" t="str">
        <f>กรอกข้อมูล!A17</f>
        <v>WLNP99L</v>
      </c>
      <c r="B13" s="189">
        <f>VLOOKUP(A13,$F$5:$G$6,2,FALSE)</f>
        <v>2</v>
      </c>
      <c r="C13" s="131">
        <f>กรอกข้อมูล!D17</f>
        <v>150000</v>
      </c>
      <c r="D13" s="113">
        <f>HLOOKUP(D11,'Premium&amp;Maturity'!$N$2:$R$73,B2+2,0)</f>
        <v>51.96</v>
      </c>
      <c r="E13" s="113"/>
      <c r="F13" s="113">
        <f>INDEX($A$23:$M$28,MATCH(F12,$A$23:$A$28,),MATCH($A$13,$A$23:$M$23,))</f>
        <v>0</v>
      </c>
      <c r="G13" s="132">
        <f>ROUNDDOWN((D13-F13)*C13/1000,2)</f>
        <v>7794</v>
      </c>
      <c r="H13" s="132">
        <f>ROUNDDOWN((D13-F13)*C13/1000*$C$4,2)</f>
        <v>7794</v>
      </c>
      <c r="I13" s="174">
        <f>MIN(100000,H13*D4)</f>
        <v>7794</v>
      </c>
      <c r="J13" s="113"/>
      <c r="K13" s="247">
        <f>I13*B6</f>
        <v>303966</v>
      </c>
      <c r="N13" s="240">
        <v>20</v>
      </c>
      <c r="O13" s="241">
        <f t="shared" si="0"/>
        <v>45</v>
      </c>
    </row>
    <row r="14" spans="1:15" x14ac:dyDescent="0.5">
      <c r="A14" s="130" t="str">
        <f>กรอกข้อมูล!A18</f>
        <v>WPDD01</v>
      </c>
      <c r="B14" s="189" t="str">
        <f>B8&amp;"-"&amp;C9</f>
        <v>0-0</v>
      </c>
      <c r="C14" s="131">
        <f>IF(กรอกข้อมูล!D18="ซื้อ",Cal!G13,0)</f>
        <v>0</v>
      </c>
      <c r="D14" s="244">
        <f>IF(OR(กรอกข้อมูล!D18="ไม่ซื้อ",กรอกข้อมูล!B18="ไม่สามารถซื้อได้"),0,IF(กรอกข้อมูล!A18="WPDD01",INDEX(WPDD01!C6:S78,MATCH(Cal!B14,WPDD01!$C$6:$C$78,),MATCH(Cal!B10,WPDD01!$C$6:$S$6,)),INDEX('WPD01'!C6:S78,MATCH(Cal!B14,'WPD01'!$C$6:$C$78,),MATCH(Cal!B10,'WPD01'!$C$6:$S$6,))))</f>
        <v>0</v>
      </c>
      <c r="E14" s="113"/>
      <c r="F14" s="113"/>
      <c r="G14" s="132">
        <f>ROUNDDOWN(D14*C14/100,2)</f>
        <v>0</v>
      </c>
      <c r="H14" s="132">
        <f>ROUNDDOWN(D14*C14/100*$C$4,2)</f>
        <v>0</v>
      </c>
      <c r="I14" s="113"/>
      <c r="J14" s="113"/>
      <c r="K14" s="133"/>
      <c r="N14" s="240">
        <v>21</v>
      </c>
      <c r="O14" s="241">
        <f t="shared" si="0"/>
        <v>44</v>
      </c>
    </row>
    <row r="15" spans="1:15" x14ac:dyDescent="0.5">
      <c r="A15" s="130" t="str">
        <f>กรอกข้อมูล!A19</f>
        <v>WP</v>
      </c>
      <c r="B15" s="189" t="str">
        <f>A15&amp;D11</f>
        <v>WPWLNP99LM</v>
      </c>
      <c r="C15" s="131">
        <f>กรอกข้อมูล!H19</f>
        <v>0</v>
      </c>
      <c r="D15" s="113">
        <f>HLOOKUP(E11,'Premium&amp;Maturity'!$T$2:$X$73,B2+2,0)</f>
        <v>0</v>
      </c>
      <c r="E15" s="113">
        <f>กรอกข้อมูล!E19</f>
        <v>1</v>
      </c>
      <c r="F15" s="113"/>
      <c r="G15" s="132">
        <f>ROUNDDOWN((D15*E15)*C15/1000,2)</f>
        <v>0</v>
      </c>
      <c r="H15" s="132">
        <f>ROUNDDOWN((D15*E15)*C15/1000*$C$4,2)</f>
        <v>0</v>
      </c>
      <c r="I15" s="113"/>
      <c r="J15" s="113"/>
      <c r="K15" s="133"/>
      <c r="N15" s="240">
        <v>22</v>
      </c>
      <c r="O15" s="241">
        <f t="shared" si="0"/>
        <v>43</v>
      </c>
    </row>
    <row r="16" spans="1:15" x14ac:dyDescent="0.5">
      <c r="A16" s="130" t="str">
        <f>กรอกข้อมูล!A20</f>
        <v>AP</v>
      </c>
      <c r="B16" s="189"/>
      <c r="C16" s="131">
        <f>กรอกข้อมูล!D20</f>
        <v>0</v>
      </c>
      <c r="D16" s="113">
        <f>IF(กรอกข้อมูล!B20="ไม่สามารถซื้อได้",0,VLOOKUP(E16,'Rate Rider'!$AB$3:$AD$6,2,FALSE))</f>
        <v>3</v>
      </c>
      <c r="E16" s="113">
        <f>กรอกข้อมูล!E20</f>
        <v>1</v>
      </c>
      <c r="F16" s="113"/>
      <c r="G16" s="132">
        <f>ROUNDDOWN(D16*C16/1000,2)</f>
        <v>0</v>
      </c>
      <c r="H16" s="132">
        <f>ROUNDDOWN(D16*C16/1000*$C$4,2)</f>
        <v>0</v>
      </c>
      <c r="I16" s="113"/>
      <c r="J16" s="113"/>
      <c r="K16" s="133"/>
      <c r="N16" s="240">
        <v>23</v>
      </c>
      <c r="O16" s="241">
        <f t="shared" si="0"/>
        <v>42</v>
      </c>
    </row>
    <row r="17" spans="1:15" x14ac:dyDescent="0.5">
      <c r="A17" s="130" t="str">
        <f>กรอกข้อมูล!A21</f>
        <v>ECARE</v>
      </c>
      <c r="B17" s="189"/>
      <c r="C17" s="131">
        <f>กรอกข้อมูล!D21</f>
        <v>0</v>
      </c>
      <c r="D17" s="113">
        <f>IF(กรอกข้อมูล!B21="ไม่สามารถซื้อได้",0,VLOOKUP(E17,'Rate Rider'!$AB$3:$AD$6,3,FALSE))</f>
        <v>6.5</v>
      </c>
      <c r="E17" s="113">
        <f>กรอกข้อมูล!E21</f>
        <v>1</v>
      </c>
      <c r="F17" s="113"/>
      <c r="G17" s="132">
        <f>ROUNDDOWN(D17*C17/1000,2)</f>
        <v>0</v>
      </c>
      <c r="H17" s="132">
        <f>ROUNDDOWN(D17*C17/1000*$C$4,2)</f>
        <v>0</v>
      </c>
      <c r="I17" s="113"/>
      <c r="J17" s="113"/>
      <c r="K17" s="133"/>
      <c r="N17" s="240">
        <v>24</v>
      </c>
      <c r="O17" s="241">
        <f t="shared" si="0"/>
        <v>41</v>
      </c>
    </row>
    <row r="18" spans="1:15" x14ac:dyDescent="0.5">
      <c r="A18" s="130" t="str">
        <f>กรอกข้อมูล!A22</f>
        <v>MEA+</v>
      </c>
      <c r="B18" s="189" t="str">
        <f>IF(C18&gt;0,C3&amp;"-"&amp;C18,0)</f>
        <v>M-1000</v>
      </c>
      <c r="C18" s="131">
        <f>กรอกข้อมูล!D22</f>
        <v>1000</v>
      </c>
      <c r="D18" s="113">
        <f>IF(OR(กรอกข้อมูล!B22="ไม่สามารถซื้อได้",C18=0),0,INDEX('Rate Rider'!$I$4:$S$79,MATCH($B$2,'Rate Rider'!$I$4:$I$79,),MATCH($B$18,'Rate Rider'!$I$4:$S$4,)))*IF(E18=4,1.5,1)</f>
        <v>8706</v>
      </c>
      <c r="E18" s="113">
        <f>กรอกข้อมูล!E22</f>
        <v>1</v>
      </c>
      <c r="F18" s="113"/>
      <c r="G18" s="132">
        <f>D18</f>
        <v>8706</v>
      </c>
      <c r="H18" s="132">
        <f>ROUNDDOWN(G18*$C$4,2)</f>
        <v>8706</v>
      </c>
      <c r="I18" s="113"/>
      <c r="J18" s="113"/>
      <c r="K18" s="133"/>
      <c r="N18" s="240">
        <v>25</v>
      </c>
      <c r="O18" s="241">
        <f t="shared" si="0"/>
        <v>40</v>
      </c>
    </row>
    <row r="19" spans="1:15" x14ac:dyDescent="0.5">
      <c r="A19" s="130" t="str">
        <f>กรอกข้อมูล!A23</f>
        <v>MEB</v>
      </c>
      <c r="B19" s="189"/>
      <c r="C19" s="131">
        <f>กรอกข้อมูล!D23</f>
        <v>1000</v>
      </c>
      <c r="D19" s="113">
        <f>IF(OR(กรอกข้อมูล!B23="ไม่สามารถซื้อได้",C19=0),0,INDEX('Rate Rider'!$A$4:$G$73,MATCH(B2,'Rate Rider'!$A$4:$A$73,),MATCH(C19,'Rate Rider'!$A$4:$G$4,)))*IF(E19=4,1.5,1)</f>
        <v>2000</v>
      </c>
      <c r="E19" s="113">
        <f>กรอกข้อมูล!E23</f>
        <v>1</v>
      </c>
      <c r="F19" s="113"/>
      <c r="G19" s="132">
        <f>D19</f>
        <v>2000</v>
      </c>
      <c r="H19" s="132">
        <f>ROUNDDOWN(G19*$C$4,2)</f>
        <v>2000</v>
      </c>
      <c r="I19" s="113"/>
      <c r="J19" s="113"/>
      <c r="K19" s="133"/>
      <c r="N19" s="240">
        <v>0</v>
      </c>
      <c r="O19" s="241">
        <v>0</v>
      </c>
    </row>
    <row r="20" spans="1:15" x14ac:dyDescent="0.5">
      <c r="A20" s="130" t="str">
        <f>กรอกข้อมูล!A24</f>
        <v>DCI</v>
      </c>
      <c r="B20" s="189" t="str">
        <f>A20&amp;"-"&amp;$B$2</f>
        <v>DCI-60</v>
      </c>
      <c r="C20" s="131">
        <f>กรอกข้อมูล!D24</f>
        <v>200000</v>
      </c>
      <c r="D20" s="183">
        <f>IF(กรอกข้อมูล!B24="ไม่สามารถซื้อได้",0,INDEX('Rate Rider'!$X$2:$Z$257,MATCH(Cal!B20,'Rate Rider'!$X$2:$X$257,),MATCH(Cal!$C$3,'Rate Rider'!$X$2:$Z$2,)))+IF(E20="Std",0,E20)</f>
        <v>28.03</v>
      </c>
      <c r="E20" s="113" t="str">
        <f>กรอกข้อมูล!E24</f>
        <v>Std</v>
      </c>
      <c r="F20" s="113"/>
      <c r="G20" s="132">
        <f>ROUNDDOWN((D20-F20)*C20/1000,2)</f>
        <v>5606</v>
      </c>
      <c r="H20" s="132">
        <f>ROUNDDOWN((D20-F20)*C20/1000*$C$4,2)</f>
        <v>5606</v>
      </c>
      <c r="I20" s="113"/>
      <c r="J20" s="113"/>
      <c r="K20" s="133"/>
    </row>
    <row r="21" spans="1:15" x14ac:dyDescent="0.5">
      <c r="A21" s="134" t="str">
        <f>กรอกข้อมูล!A25</f>
        <v>PLS05</v>
      </c>
      <c r="B21" s="190" t="str">
        <f>A21&amp;"-"&amp;$B$2</f>
        <v>PLS05-60</v>
      </c>
      <c r="C21" s="136">
        <f>กรอกข้อมูล!D25</f>
        <v>0</v>
      </c>
      <c r="D21" s="135">
        <f>IF(กรอกข้อมูล!B25="ไม่สามารถซื้อได้",0,INDEX('Rate Rider'!$X$2:$Z$257,MATCH(Cal!B21,'Rate Rider'!$X$2:$X$257,),MATCH(Cal!$C$3,'Rate Rider'!$X$2:$Z$2,)))</f>
        <v>0</v>
      </c>
      <c r="E21" s="135"/>
      <c r="F21" s="135">
        <f>IF(D21=0,0,IF(C21&gt;=1000000,1,IF(C21&gt;=500000,0.5,0)))</f>
        <v>0</v>
      </c>
      <c r="G21" s="137">
        <f>ROUNDDOWN((D21-F21)*C21/1000,2)</f>
        <v>0</v>
      </c>
      <c r="H21" s="137">
        <f>ROUNDDOWN((D21-F21)*C21/1000*$C$4,2)</f>
        <v>0</v>
      </c>
      <c r="I21" s="150">
        <f>IF(A21&lt;&gt;"PLS055",IF(I13=100000,0,MIN(100000-I13,H21*D4)),0)</f>
        <v>0</v>
      </c>
      <c r="J21" s="150">
        <f>VALUE(MID(A21,4,2))</f>
        <v>5</v>
      </c>
      <c r="K21" s="138">
        <f>IF(J21&lt;=12,I21*J21,(I21*12)+(I21*(J21-12)))</f>
        <v>0</v>
      </c>
      <c r="L21" s="172">
        <f>IF(H21*D4&gt;100000,100000,H21*D4)</f>
        <v>0</v>
      </c>
      <c r="M21" s="172">
        <f>IF(J21&gt;12,J21-12,0)</f>
        <v>0</v>
      </c>
    </row>
    <row r="23" spans="1:15" x14ac:dyDescent="0.5">
      <c r="A23" s="169"/>
      <c r="B23" s="561" t="s">
        <v>635</v>
      </c>
      <c r="C23" s="561" t="s">
        <v>636</v>
      </c>
      <c r="D23" s="170" t="s">
        <v>110</v>
      </c>
      <c r="E23" s="170" t="s">
        <v>111</v>
      </c>
      <c r="F23" s="170" t="s">
        <v>114</v>
      </c>
      <c r="G23" s="579" t="s">
        <v>809</v>
      </c>
      <c r="H23" s="579" t="s">
        <v>810</v>
      </c>
      <c r="I23" s="579" t="s">
        <v>811</v>
      </c>
      <c r="J23" s="579" t="s">
        <v>812</v>
      </c>
      <c r="K23" s="170" t="s">
        <v>112</v>
      </c>
      <c r="L23" s="170" t="s">
        <v>19</v>
      </c>
      <c r="M23" s="171" t="s">
        <v>113</v>
      </c>
    </row>
    <row r="24" spans="1:15" x14ac:dyDescent="0.5">
      <c r="A24" s="173">
        <v>350000</v>
      </c>
      <c r="B24" s="113"/>
      <c r="C24" s="113"/>
      <c r="D24" s="113">
        <v>1</v>
      </c>
      <c r="E24" s="113">
        <v>1</v>
      </c>
      <c r="F24" s="113">
        <v>1</v>
      </c>
      <c r="G24" s="113">
        <v>0</v>
      </c>
      <c r="H24" s="113">
        <v>0</v>
      </c>
      <c r="I24" s="113">
        <v>0</v>
      </c>
      <c r="J24" s="113">
        <v>0</v>
      </c>
      <c r="K24" s="113">
        <v>0</v>
      </c>
      <c r="L24" s="113">
        <v>0</v>
      </c>
      <c r="M24" s="175">
        <v>0</v>
      </c>
    </row>
    <row r="25" spans="1:15" x14ac:dyDescent="0.5">
      <c r="A25" s="173">
        <v>500000</v>
      </c>
      <c r="B25" s="113"/>
      <c r="C25" s="113"/>
      <c r="D25" s="113">
        <v>1</v>
      </c>
      <c r="E25" s="113">
        <v>1</v>
      </c>
      <c r="F25" s="113">
        <v>1</v>
      </c>
      <c r="G25" s="113">
        <v>0.5</v>
      </c>
      <c r="H25" s="113">
        <v>0.5</v>
      </c>
      <c r="I25" s="113">
        <v>0.5</v>
      </c>
      <c r="J25" s="113">
        <v>0.5</v>
      </c>
      <c r="K25" s="113">
        <v>0</v>
      </c>
      <c r="L25" s="113">
        <v>0</v>
      </c>
      <c r="M25" s="175">
        <v>0</v>
      </c>
    </row>
    <row r="26" spans="1:15" x14ac:dyDescent="0.5">
      <c r="A26" s="173">
        <v>700000</v>
      </c>
      <c r="B26" s="113"/>
      <c r="C26" s="113"/>
      <c r="D26" s="113">
        <v>1.5</v>
      </c>
      <c r="E26" s="113">
        <v>1.5</v>
      </c>
      <c r="F26" s="113">
        <v>1</v>
      </c>
      <c r="G26" s="113">
        <v>0.5</v>
      </c>
      <c r="H26" s="113">
        <v>0.5</v>
      </c>
      <c r="I26" s="113">
        <v>0.5</v>
      </c>
      <c r="J26" s="113">
        <v>0.5</v>
      </c>
      <c r="K26" s="113">
        <v>0</v>
      </c>
      <c r="L26" s="113">
        <v>0</v>
      </c>
      <c r="M26" s="175">
        <v>0</v>
      </c>
    </row>
    <row r="27" spans="1:15" x14ac:dyDescent="0.5">
      <c r="A27" s="173">
        <v>1000000</v>
      </c>
      <c r="B27" s="113"/>
      <c r="C27" s="113"/>
      <c r="D27" s="113">
        <v>1.5</v>
      </c>
      <c r="E27" s="113">
        <v>1.5</v>
      </c>
      <c r="F27" s="113">
        <v>1.25</v>
      </c>
      <c r="G27" s="113">
        <v>1</v>
      </c>
      <c r="H27" s="113">
        <v>1</v>
      </c>
      <c r="I27" s="113">
        <v>1</v>
      </c>
      <c r="J27" s="113">
        <v>1</v>
      </c>
      <c r="K27" s="113">
        <v>0</v>
      </c>
      <c r="L27" s="113">
        <v>0</v>
      </c>
      <c r="M27" s="175">
        <v>0</v>
      </c>
    </row>
    <row r="28" spans="1:15" x14ac:dyDescent="0.5">
      <c r="A28" s="176" t="s">
        <v>93</v>
      </c>
      <c r="B28" s="180"/>
      <c r="C28" s="180"/>
      <c r="D28" s="180">
        <f t="shared" ref="D28:M28" si="1">IF($C$13&gt;=$A$27,D27,IF($C$13&gt;=$A$26,D26,IF($C$13&gt;=$A$25,D25,IF($C$13&gt;=$A$24,D24,0))))</f>
        <v>0</v>
      </c>
      <c r="E28" s="180">
        <f t="shared" si="1"/>
        <v>0</v>
      </c>
      <c r="F28" s="180">
        <f t="shared" si="1"/>
        <v>0</v>
      </c>
      <c r="G28" s="180">
        <f t="shared" si="1"/>
        <v>0</v>
      </c>
      <c r="H28" s="180">
        <f t="shared" si="1"/>
        <v>0</v>
      </c>
      <c r="I28" s="180">
        <f t="shared" si="1"/>
        <v>0</v>
      </c>
      <c r="J28" s="180">
        <f t="shared" si="1"/>
        <v>0</v>
      </c>
      <c r="K28" s="180">
        <f t="shared" si="1"/>
        <v>0</v>
      </c>
      <c r="L28" s="180">
        <f t="shared" si="1"/>
        <v>0</v>
      </c>
      <c r="M28" s="177">
        <f t="shared" si="1"/>
        <v>0</v>
      </c>
    </row>
    <row r="30" spans="1:15" x14ac:dyDescent="0.5">
      <c r="D30" s="172">
        <f>IF(OR(กรอกข้อมูล!D18="ไม่ซื้อ",กรอกข้อมูล!B18="ไม่สามารถซื้อได้"),0,INDEX('WPD01'!C6:S78,MATCH(Cal!B14,'WPD01'!$C$6:$C$78,),MATCH(Cal!B10,'WPD01'!$C$6:$S$6,)))</f>
        <v>0</v>
      </c>
    </row>
    <row r="31" spans="1:15" x14ac:dyDescent="0.5">
      <c r="D31" s="172">
        <f>IF(OR(กรอกข้อมูล!D18="ไม่ซื้อ",กรอกข้อมูล!B18="ไม่สามารถซื้อได้"),0,INDEX(WPDD01!C6:S78,MATCH(Cal!B14,WPDD01!$C$6:$C$78,),MATCH(Cal!B10,WPDD01!$C$6:$S$6,)))</f>
        <v>0</v>
      </c>
    </row>
    <row r="32" spans="1:15" x14ac:dyDescent="0.5">
      <c r="D32" s="172">
        <f>IF(OR(กรอกข้อมูล!D18="ไม่ซื้อ",กรอกข้อมูล!B18="ไม่สามารถซื้อได้"),0,IF(กรอกข้อมูล!A18="WPDD01",INDEX(WPDD01!C6:S78,MATCH(Cal!B14,WPDD01!$C$6:$C$78,),MATCH(Cal!B10,WPDD01!$C$6:$S$6,)),INDEX('WPD01'!C6:S78,MATCH(Cal!B14,'WPD01'!$C$6:$C$78,),MATCH(Cal!B10,'WPD01'!$C$6:$S$6,))))</f>
        <v>0</v>
      </c>
    </row>
    <row r="43" spans="1:15" x14ac:dyDescent="0.5">
      <c r="B43" s="172" t="str">
        <f>MID(A13,5,2)</f>
        <v>99</v>
      </c>
    </row>
    <row r="44" spans="1:15" s="393" customFormat="1" x14ac:dyDescent="0.5">
      <c r="A44" s="139" t="s">
        <v>91</v>
      </c>
      <c r="B44" s="140"/>
      <c r="C44" s="140" t="s">
        <v>94</v>
      </c>
      <c r="D44" s="140" t="s">
        <v>92</v>
      </c>
      <c r="E44" s="140" t="s">
        <v>109</v>
      </c>
      <c r="F44" s="140" t="s">
        <v>93</v>
      </c>
      <c r="G44" s="140" t="s">
        <v>95</v>
      </c>
      <c r="H44" s="140" t="s">
        <v>96</v>
      </c>
      <c r="I44" s="140" t="s">
        <v>138</v>
      </c>
      <c r="J44" s="140"/>
      <c r="K44" s="141" t="s">
        <v>133</v>
      </c>
      <c r="N44" s="394"/>
      <c r="O44" s="394"/>
    </row>
    <row r="45" spans="1:15" s="393" customFormat="1" x14ac:dyDescent="0.5">
      <c r="A45" s="560" t="str">
        <f>กรอกข้อมูล!A26</f>
        <v>CPR</v>
      </c>
      <c r="B45" s="396" t="str">
        <f>A45&amp;"-"&amp;$B$2</f>
        <v>CPR-60</v>
      </c>
      <c r="C45" s="397">
        <f>กรอกข้อมูล!D26</f>
        <v>0</v>
      </c>
      <c r="D45" s="398">
        <f>IF(OR(กรอกข้อมูล!B26="ไม่สามารถซื้อได้",กรอกข้อมูล!B26="ไม่สามารถซื้อคู่กับ DCI ได้"),0,INDEX(cancer!$A$3:$D$90,MATCH(Cal!$B45,cancer!$A$3:$A$90,),MATCH(Cal!$C$3,cancer!$A$3:$D$3,)))</f>
        <v>0</v>
      </c>
      <c r="E45" s="399" t="s">
        <v>306</v>
      </c>
      <c r="F45" s="400"/>
      <c r="G45" s="400">
        <f>ROUND(TRUNC(D45*C45,2)/1000,2)</f>
        <v>0</v>
      </c>
      <c r="H45" s="400">
        <f>ROUNDDOWN(G45*$C$4,2)</f>
        <v>0</v>
      </c>
      <c r="I45" s="401"/>
      <c r="J45" s="401"/>
      <c r="K45" s="402"/>
      <c r="N45" s="394"/>
      <c r="O45" s="394"/>
    </row>
    <row r="46" spans="1:15" s="393" customFormat="1" x14ac:dyDescent="0.5">
      <c r="A46" s="395" t="str">
        <f>กรอกข้อมูล!A27</f>
        <v>HIC</v>
      </c>
      <c r="B46" s="403" t="str">
        <f>A46&amp;"-"&amp;$B$2</f>
        <v>HIC-60</v>
      </c>
      <c r="C46" s="397">
        <f>กรอกข้อมูล!D27</f>
        <v>0</v>
      </c>
      <c r="D46" s="398">
        <f>IF(OR(กรอกข้อมูล!B27="ไม่สามารถซื้อได้",กรอกข้อมูล!B27="ไม่สามารถซื้อคู่กับ DCI ได้",กรอกข้อมูล!B27="ต้องซื้อคู่กับ CPR",กรอกข้อมูล!B27="ไม่สามารถซื้อคู่กับ MEA+หรือ MEB"),0,INDEX(cancer!$E$3:$H$90,MATCH(Cal!$B46,cancer!$E$3:$E$90,),MATCH(Cal!$C$3,cancer!$E$3:$H$3,)))</f>
        <v>0</v>
      </c>
      <c r="E46" s="404" t="s">
        <v>306</v>
      </c>
      <c r="F46" s="405"/>
      <c r="G46" s="400">
        <f>ROUND((D46*C46)/1000,2)</f>
        <v>0</v>
      </c>
      <c r="H46" s="405">
        <f>ROUNDDOWN(G46*$C$4,2)</f>
        <v>0</v>
      </c>
      <c r="I46" s="113"/>
      <c r="J46" s="113"/>
      <c r="K46" s="406"/>
      <c r="N46" s="394"/>
      <c r="O46" s="394"/>
    </row>
    <row r="47" spans="1:15" x14ac:dyDescent="0.5">
      <c r="A47" s="395" t="str">
        <f>กรอกข้อมูล!A28</f>
        <v>WPC</v>
      </c>
      <c r="B47" s="403" t="str">
        <f>A47&amp;B43&amp;"-"&amp;$B$2</f>
        <v>WPC99-60</v>
      </c>
      <c r="C47" s="397" t="b">
        <f>IF(กรอกข้อมูล!D28="ซื้อ",IF(กรอกข้อมูล!D17&gt;3500000,3500000,กรอกข้อมูล!D17))</f>
        <v>0</v>
      </c>
      <c r="D47" s="403">
        <f>IFERROR(IF(OR(กรอกข้อมูล!B28="ไม่สามารถซื้อได้",กรอกข้อมูล!B28="ไม่สามารถซื้อคู่กับ DCI ได้",กรอกข้อมูล!B28="ต้องซื้อคู่กับ CPR"),0,INDEX(cancer!$I$3:$L$121,MATCH(Cal!$B47,cancer!$I$3:$I$121,),MATCH(Cal!$C$3,cancer!$I$3:$L$3,))),0)</f>
        <v>0</v>
      </c>
      <c r="E47" s="404" t="s">
        <v>306</v>
      </c>
      <c r="F47" s="405"/>
      <c r="G47" s="400">
        <f>ROUND((D47*C47)/1000,2)</f>
        <v>0</v>
      </c>
      <c r="H47" s="405">
        <f>ROUNDDOWN(G47*$C$4,2)</f>
        <v>0</v>
      </c>
      <c r="I47" s="113"/>
      <c r="J47" s="113"/>
      <c r="K47" s="406"/>
    </row>
  </sheetData>
  <phoneticPr fontId="26" type="noConversion"/>
  <pageMargins left="0.75" right="0.75" top="1" bottom="1" header="0.5" footer="0.5"/>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2"/>
  <sheetViews>
    <sheetView showGridLines="0" workbookViewId="0">
      <selection activeCell="B6" sqref="B6"/>
    </sheetView>
  </sheetViews>
  <sheetFormatPr defaultRowHeight="21.75" x14ac:dyDescent="0.5"/>
  <cols>
    <col min="1" max="16384" width="9.140625" style="5"/>
  </cols>
  <sheetData>
    <row r="1" spans="1:14" ht="34.5" x14ac:dyDescent="0.7">
      <c r="A1" s="602" t="s">
        <v>178</v>
      </c>
      <c r="B1" s="602"/>
      <c r="C1" s="602"/>
      <c r="D1" s="602"/>
      <c r="E1" s="602"/>
      <c r="F1" s="602"/>
      <c r="G1" s="602"/>
      <c r="H1" s="602"/>
      <c r="I1" s="602"/>
      <c r="J1" s="602"/>
      <c r="K1" s="602"/>
      <c r="L1" s="602"/>
      <c r="M1" s="602"/>
      <c r="N1" s="603"/>
    </row>
    <row r="2" spans="1:14" ht="15" customHeight="1" x14ac:dyDescent="0.5"/>
    <row r="3" spans="1:14" ht="26.25" x14ac:dyDescent="0.55000000000000004">
      <c r="A3" s="159" t="s">
        <v>181</v>
      </c>
    </row>
    <row r="4" spans="1:14" ht="26.25" x14ac:dyDescent="0.55000000000000004">
      <c r="A4" s="159" t="s">
        <v>182</v>
      </c>
    </row>
    <row r="5" spans="1:14" ht="26.25" x14ac:dyDescent="0.55000000000000004">
      <c r="A5" s="159" t="s">
        <v>183</v>
      </c>
    </row>
    <row r="6" spans="1:14" ht="26.25" x14ac:dyDescent="0.55000000000000004">
      <c r="A6" s="159" t="s">
        <v>184</v>
      </c>
    </row>
    <row r="7" spans="1:14" x14ac:dyDescent="0.5">
      <c r="A7" s="160" t="s">
        <v>185</v>
      </c>
    </row>
    <row r="8" spans="1:14" x14ac:dyDescent="0.5">
      <c r="A8" s="161" t="s">
        <v>186</v>
      </c>
    </row>
    <row r="9" spans="1:14" x14ac:dyDescent="0.5">
      <c r="A9" s="161" t="s">
        <v>179</v>
      </c>
    </row>
    <row r="10" spans="1:14" x14ac:dyDescent="0.5">
      <c r="A10" s="162" t="s">
        <v>187</v>
      </c>
    </row>
    <row r="11" spans="1:14" x14ac:dyDescent="0.5">
      <c r="A11" s="163" t="s">
        <v>180</v>
      </c>
    </row>
    <row r="12" spans="1:14" x14ac:dyDescent="0.5">
      <c r="A12" s="163" t="s">
        <v>188</v>
      </c>
    </row>
  </sheetData>
  <sheetProtection password="CA01" sheet="1"/>
  <mergeCells count="1">
    <mergeCell ref="A1:N1"/>
  </mergeCells>
  <phoneticPr fontId="26"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32"/>
  <sheetViews>
    <sheetView showGridLines="0" tabSelected="1" topLeftCell="A7" zoomScale="87" zoomScaleNormal="87" workbookViewId="0">
      <selection activeCell="D21" sqref="D21"/>
    </sheetView>
  </sheetViews>
  <sheetFormatPr defaultRowHeight="21.75" x14ac:dyDescent="0.5"/>
  <cols>
    <col min="1" max="1" width="19.5703125" style="5" customWidth="1"/>
    <col min="2" max="2" width="22.140625" style="5" customWidth="1"/>
    <col min="3" max="3" width="22" style="5" customWidth="1"/>
    <col min="4" max="4" width="21.5703125" style="5" customWidth="1"/>
    <col min="5" max="5" width="14.140625" style="5" customWidth="1"/>
    <col min="6" max="6" width="23.5703125" style="5" customWidth="1"/>
    <col min="7" max="7" width="18.7109375" style="5" customWidth="1"/>
    <col min="8" max="8" width="14.42578125" style="13" bestFit="1" customWidth="1"/>
    <col min="9" max="9" width="25.85546875" style="5" hidden="1" customWidth="1"/>
    <col min="10" max="10" width="9.140625" style="5" hidden="1" customWidth="1"/>
    <col min="11" max="11" width="9.140625" style="5" customWidth="1"/>
    <col min="12" max="12" width="11.42578125" style="5" customWidth="1"/>
    <col min="13" max="16384" width="9.140625" style="5"/>
  </cols>
  <sheetData>
    <row r="1" spans="1:9" ht="28.5" customHeight="1" x14ac:dyDescent="0.5">
      <c r="A1" s="604" t="str">
        <f>"แบบประกันตลอดชีพ ไลฟ์ เลกาซี "&amp;MID(A17,5,2)&amp;" + Rider เวอร์ชั่น "&amp;E62</f>
        <v>แบบประกันตลอดชีพ ไลฟ์ เลกาซี 99 + Rider เวอร์ชั่น A2018-1</v>
      </c>
      <c r="B1" s="604"/>
      <c r="C1" s="604"/>
      <c r="D1" s="604"/>
      <c r="E1" s="604"/>
      <c r="F1" s="604"/>
      <c r="G1" s="604"/>
      <c r="H1" s="270"/>
      <c r="I1" s="270"/>
    </row>
    <row r="2" spans="1:9" ht="23.25" x14ac:dyDescent="0.5">
      <c r="A2" s="1" t="s">
        <v>0</v>
      </c>
      <c r="B2" s="11"/>
      <c r="C2" s="11"/>
      <c r="D2" s="11"/>
      <c r="E2" s="11"/>
    </row>
    <row r="3" spans="1:9" ht="23.25" x14ac:dyDescent="0.5">
      <c r="A3" s="1" t="s">
        <v>3</v>
      </c>
      <c r="B3" s="12"/>
      <c r="C3" s="12"/>
      <c r="D3" s="12"/>
      <c r="E3" s="271"/>
      <c r="F3" s="1" t="s">
        <v>813</v>
      </c>
    </row>
    <row r="4" spans="1:9" ht="24" x14ac:dyDescent="0.55000000000000004">
      <c r="A4" s="580" t="s">
        <v>4</v>
      </c>
      <c r="C4" s="614" t="s">
        <v>35</v>
      </c>
      <c r="D4" s="614"/>
      <c r="E4" s="261"/>
      <c r="F4" s="580" t="s">
        <v>814</v>
      </c>
      <c r="G4" s="164" t="s">
        <v>819</v>
      </c>
    </row>
    <row r="5" spans="1:9" ht="24" x14ac:dyDescent="0.55000000000000004">
      <c r="A5" s="580" t="s">
        <v>5</v>
      </c>
      <c r="C5" s="4">
        <v>60</v>
      </c>
      <c r="D5" s="3" t="s">
        <v>6</v>
      </c>
      <c r="E5" s="578">
        <f>IF(A17="WLNP60L",50,70)</f>
        <v>70</v>
      </c>
      <c r="F5" s="580" t="s">
        <v>815</v>
      </c>
      <c r="G5" s="164" t="s">
        <v>820</v>
      </c>
    </row>
    <row r="6" spans="1:9" ht="24" x14ac:dyDescent="0.55000000000000004">
      <c r="A6" s="580" t="s">
        <v>1</v>
      </c>
      <c r="C6" s="6" t="s">
        <v>56</v>
      </c>
      <c r="D6" s="151"/>
      <c r="E6" s="195" t="str">
        <f>IF(C6="ชาย","M","F")</f>
        <v>M</v>
      </c>
      <c r="F6" s="580" t="s">
        <v>816</v>
      </c>
      <c r="G6" s="165" t="s">
        <v>821</v>
      </c>
    </row>
    <row r="7" spans="1:9" ht="27" customHeight="1" x14ac:dyDescent="0.5">
      <c r="A7" s="485" t="s">
        <v>10</v>
      </c>
      <c r="C7" s="8" t="s">
        <v>63</v>
      </c>
      <c r="D7" s="25"/>
      <c r="E7" s="15">
        <f>IF(C7="ราย 6 เดือน",0.52,IF(C7="ราย 3 เดือน",0.27,IF(C7="รายเดือน",0.09,1)))</f>
        <v>1</v>
      </c>
      <c r="G7" s="195">
        <f>IF(กรอกข้อมูล!$C$7="รายเดือน",12,IF(กรอกข้อมูล!$C$7="ราย 6 เดือน",2,IF(กรอกข้อมูล!$C$7="ราย 3 เดือน",4,IF(กรอกข้อมูล!$C$7="รายปี",1))))</f>
        <v>1</v>
      </c>
      <c r="I7" s="24"/>
    </row>
    <row r="8" spans="1:9" ht="24" x14ac:dyDescent="0.55000000000000004">
      <c r="A8" s="442" t="s">
        <v>296</v>
      </c>
      <c r="C8" s="370">
        <v>0.1</v>
      </c>
      <c r="D8" s="152"/>
    </row>
    <row r="9" spans="1:9" ht="66.75" hidden="1" customHeight="1" x14ac:dyDescent="0.5">
      <c r="A9" s="615" t="s">
        <v>118</v>
      </c>
      <c r="B9" s="615"/>
      <c r="C9" s="25">
        <v>4</v>
      </c>
      <c r="D9" s="14" t="s">
        <v>8</v>
      </c>
    </row>
    <row r="10" spans="1:9" ht="12" customHeight="1" thickBot="1" x14ac:dyDescent="0.55000000000000004">
      <c r="A10" s="7"/>
      <c r="B10" s="25"/>
      <c r="C10" s="25"/>
      <c r="D10" s="25"/>
      <c r="E10" s="14"/>
    </row>
    <row r="11" spans="1:9" ht="27" thickBot="1" x14ac:dyDescent="0.55000000000000004">
      <c r="A11" s="616" t="s">
        <v>49</v>
      </c>
      <c r="B11" s="617"/>
      <c r="C11" s="617"/>
      <c r="D11" s="617"/>
      <c r="E11" s="618"/>
    </row>
    <row r="12" spans="1:9" ht="24" x14ac:dyDescent="0.55000000000000004">
      <c r="A12" s="581" t="s">
        <v>51</v>
      </c>
      <c r="C12" s="97"/>
      <c r="D12" s="186" t="str">
        <f>IF(C5&lt;16,"อายุผู้ชำระเบี้ยสูงสุดคือ "&amp;$F$12&amp;" ปี","")</f>
        <v/>
      </c>
      <c r="E12" s="98"/>
      <c r="F12" s="202">
        <f>Cal!C10</f>
        <v>0</v>
      </c>
    </row>
    <row r="13" spans="1:9" ht="24.75" thickBot="1" x14ac:dyDescent="0.55000000000000004">
      <c r="A13" s="582" t="s">
        <v>50</v>
      </c>
      <c r="B13" s="114"/>
      <c r="C13" s="99"/>
      <c r="D13" s="153"/>
      <c r="E13" s="57"/>
    </row>
    <row r="14" spans="1:9" ht="22.5" thickBot="1" x14ac:dyDescent="0.55000000000000004"/>
    <row r="15" spans="1:9" ht="23.25" customHeight="1" x14ac:dyDescent="0.5">
      <c r="A15" s="619" t="s">
        <v>42</v>
      </c>
      <c r="B15" s="610" t="s">
        <v>17</v>
      </c>
      <c r="C15" s="610"/>
      <c r="D15" s="610"/>
      <c r="E15" s="605" t="s">
        <v>38</v>
      </c>
      <c r="F15" s="610" t="str">
        <f>"เบี้ยประกันภัย
("&amp;C7&amp;")"</f>
        <v>เบี้ยประกันภัย
(รายปี)</v>
      </c>
      <c r="G15" s="612" t="s">
        <v>59</v>
      </c>
    </row>
    <row r="16" spans="1:9" ht="24" thickBot="1" x14ac:dyDescent="0.55000000000000004">
      <c r="A16" s="620"/>
      <c r="B16" s="272" t="s">
        <v>115</v>
      </c>
      <c r="C16" s="272" t="s">
        <v>116</v>
      </c>
      <c r="D16" s="272" t="s">
        <v>117</v>
      </c>
      <c r="E16" s="606"/>
      <c r="F16" s="611"/>
      <c r="G16" s="613"/>
    </row>
    <row r="17" spans="1:19" ht="23.25" x14ac:dyDescent="0.5">
      <c r="A17" s="407" t="s">
        <v>636</v>
      </c>
      <c r="B17" s="408">
        <v>150000</v>
      </c>
      <c r="C17" s="409"/>
      <c r="D17" s="410">
        <v>150000</v>
      </c>
      <c r="E17" s="411"/>
      <c r="F17" s="412">
        <f>Cal!H13</f>
        <v>7794</v>
      </c>
      <c r="G17" s="413" t="str">
        <f>IF(A17="WLNP60L","1 เดือน - 50 ปี","1 เดือน - 70 ปี")</f>
        <v>1 เดือน - 70 ปี</v>
      </c>
      <c r="I17" s="195">
        <f>IF(A17="WLNP60L",60,99)</f>
        <v>99</v>
      </c>
    </row>
    <row r="18" spans="1:19" ht="23.25" x14ac:dyDescent="0.5">
      <c r="A18" s="414" t="s">
        <v>190</v>
      </c>
      <c r="B18" s="415" t="str">
        <f>IF(OR(C12&lt;20,C12&gt;F12,C5&gt;15),"ไม่สามารถซื้อได้","")</f>
        <v>ไม่สามารถซื้อได้</v>
      </c>
      <c r="C18" s="416"/>
      <c r="D18" s="417"/>
      <c r="E18" s="418"/>
      <c r="F18" s="419">
        <f>Cal!H14</f>
        <v>0</v>
      </c>
      <c r="G18" s="420" t="s">
        <v>61</v>
      </c>
      <c r="H18" s="273">
        <f>IF(OR(C12&lt;20,C12&gt;55,C5&gt;15,D18="ไม่ซื้อ"),0,F17)</f>
        <v>0</v>
      </c>
    </row>
    <row r="19" spans="1:19" ht="23.25" x14ac:dyDescent="0.5">
      <c r="A19" s="421" t="s">
        <v>41</v>
      </c>
      <c r="B19" s="416" t="str">
        <f>IF(OR(C5&lt;16,C5&gt;55),"ไม่สามารถซื้อได้","")</f>
        <v>ไม่สามารถซื้อได้</v>
      </c>
      <c r="C19" s="416"/>
      <c r="D19" s="417" t="s">
        <v>228</v>
      </c>
      <c r="E19" s="422">
        <v>1</v>
      </c>
      <c r="F19" s="419">
        <f>Cal!H15</f>
        <v>0</v>
      </c>
      <c r="G19" s="420" t="s">
        <v>62</v>
      </c>
      <c r="H19" s="273">
        <f>IF(OR(C5&lt;16,C5&gt;55,D19="ไม่ซื้อ"),0,IF(D17&gt;20000000,20000000,D17))</f>
        <v>0</v>
      </c>
    </row>
    <row r="20" spans="1:19" ht="23.25" x14ac:dyDescent="0.5">
      <c r="A20" s="421" t="s">
        <v>74</v>
      </c>
      <c r="B20" s="423">
        <f>IF(C5&gt;60,"ไม่สามารถซื้อได้",100000)</f>
        <v>100000</v>
      </c>
      <c r="C20" s="423">
        <f>IF(C5&gt;60,"ไม่สามารถซื้อได้",IF(C5&lt;16,MIN(1000000,2*D17),MIN(5*D17,10000000)))</f>
        <v>750000</v>
      </c>
      <c r="D20" s="424"/>
      <c r="E20" s="422">
        <v>1</v>
      </c>
      <c r="F20" s="419">
        <f>IF($D$20+$D$21&gt;MIN(5*$D$17,10000000),"AP+ECARE เกินกว่าที่กำหนด",Cal!H16)</f>
        <v>0</v>
      </c>
      <c r="G20" s="420" t="s">
        <v>60</v>
      </c>
    </row>
    <row r="21" spans="1:19" ht="23.25" x14ac:dyDescent="0.5">
      <c r="A21" s="421" t="s">
        <v>75</v>
      </c>
      <c r="B21" s="423">
        <f>IF(OR(C5&lt;16,C5&gt;60),"ไม่สามารถซื้อได้",100000)</f>
        <v>100000</v>
      </c>
      <c r="C21" s="423">
        <f>IF(OR(C5&lt;16,C5&gt;60),"ไม่สามารถซื้อได้",MIN(5000000,5*D17))</f>
        <v>750000</v>
      </c>
      <c r="D21" s="424"/>
      <c r="E21" s="422">
        <v>1</v>
      </c>
      <c r="F21" s="419">
        <f>IF($D$20+$D$21&gt;MIN(5*$D$17,10000000),"AP+ECARE เกินกว่าที่กำหนด",Cal!H17)</f>
        <v>0</v>
      </c>
      <c r="G21" s="420" t="s">
        <v>77</v>
      </c>
    </row>
    <row r="22" spans="1:19" ht="27" x14ac:dyDescent="0.5">
      <c r="A22" s="421" t="s">
        <v>161</v>
      </c>
      <c r="B22" s="423">
        <f>IF(C5&gt;65,"ไม่สามารถซื้อได้",1000)</f>
        <v>1000</v>
      </c>
      <c r="C22" s="423">
        <f>IF(C5&lt;=10,1000,IF(C5&gt;65,"ไม่สามารถซื้อได้",IF(D17&gt;=500000,6200,IF(D17&gt;=300000,4200,2200))))</f>
        <v>2200</v>
      </c>
      <c r="D22" s="424">
        <v>1000</v>
      </c>
      <c r="E22" s="422">
        <v>1</v>
      </c>
      <c r="F22" s="425">
        <f>IF(OR(D22="",D22="ไม่ซื้อ"),0,IF(D22&gt;C22,A22&amp;" เกินกว่าที่กำหนด",Cal!H18))</f>
        <v>8706</v>
      </c>
      <c r="G22" s="426" t="s">
        <v>165</v>
      </c>
    </row>
    <row r="23" spans="1:19" ht="23.25" x14ac:dyDescent="0.5">
      <c r="A23" s="421" t="s">
        <v>37</v>
      </c>
      <c r="B23" s="423">
        <f>IF(OR(C5&lt;6,C5&gt;65),"ไม่สามารถซื้อได้",500)</f>
        <v>500</v>
      </c>
      <c r="C23" s="423">
        <f>IF(OR(C5&lt;6,C5&gt;65),"ไม่สามารถซื้อได้",IF(C5&lt;16,1000,IF(D17&gt;=300000,5000,1000)))</f>
        <v>1000</v>
      </c>
      <c r="D23" s="424">
        <v>1000</v>
      </c>
      <c r="E23" s="427">
        <v>1</v>
      </c>
      <c r="F23" s="425">
        <f>IF(OR(D23="",D23="ไม่ซื้อ"),0,IF(D23&gt;C23,A23&amp;" เกินกว่าที่กำหนด",Cal!H19))</f>
        <v>2000</v>
      </c>
      <c r="G23" s="426" t="s">
        <v>164</v>
      </c>
    </row>
    <row r="24" spans="1:19" ht="23.25" x14ac:dyDescent="0.5">
      <c r="A24" s="421" t="s">
        <v>238</v>
      </c>
      <c r="B24" s="428">
        <f>IF(OR(C5&lt;20,C5&gt;65),"ไม่สามารถซื้อได้",200000)</f>
        <v>200000</v>
      </c>
      <c r="C24" s="428">
        <f>IF(OR(C5&lt;20,C5&gt;65),"ไม่สามารถซื้อได้",MIN(5000000,3*D17))</f>
        <v>450000</v>
      </c>
      <c r="D24" s="424">
        <v>200000</v>
      </c>
      <c r="E24" s="427" t="s">
        <v>194</v>
      </c>
      <c r="F24" s="419">
        <f>IF(D24&gt;C24,A24&amp;" เกินกว่าที่กำหนด",Cal!H20)</f>
        <v>5606</v>
      </c>
      <c r="G24" s="426" t="s">
        <v>192</v>
      </c>
    </row>
    <row r="25" spans="1:19" ht="23.25" x14ac:dyDescent="0.5">
      <c r="A25" s="429" t="s">
        <v>768</v>
      </c>
      <c r="B25" s="423" t="str">
        <f>IF(OR(C5&lt;20,C5&gt;59),"ไม่สามารถซื้อได้",300000)</f>
        <v>ไม่สามารถซื้อได้</v>
      </c>
      <c r="C25" s="423" t="str">
        <f>IF(OR(C5&lt;20,C5&gt;59),"ไม่สามารถซื้อได้",5*D17)</f>
        <v>ไม่สามารถซื้อได้</v>
      </c>
      <c r="D25" s="424"/>
      <c r="E25" s="430"/>
      <c r="F25" s="419">
        <f>IF(D25&gt;C25,A25&amp;" เกินกว่าที่กำหนด",Cal!H21)</f>
        <v>0</v>
      </c>
      <c r="G25" s="420" t="s">
        <v>78</v>
      </c>
    </row>
    <row r="26" spans="1:19" ht="23.25" x14ac:dyDescent="0.5">
      <c r="A26" s="421" t="s">
        <v>307</v>
      </c>
      <c r="B26" s="436" t="str">
        <f>IF(C5&gt;65,"ไม่สามารถซื้อได้",IF(D24&gt;0,"ไม่สามารถซื้อคู่กับ DCI ได้",300000))</f>
        <v>ไม่สามารถซื้อคู่กับ DCI ได้</v>
      </c>
      <c r="C26" s="436" t="str">
        <f>IF(C5&gt;65,"ไม่สามารถซื้อได้",IF(D24&gt;0,"ไม่สามารถซื้อคู่กับ DCI ได้",IF(D17*5&gt;5000000,5000000,D17*5)))</f>
        <v>ไม่สามารถซื้อคู่กับ DCI ได้</v>
      </c>
      <c r="D26" s="424"/>
      <c r="E26" s="430"/>
      <c r="F26" s="419">
        <f>Cal!H45</f>
        <v>0</v>
      </c>
      <c r="G26" s="420" t="s">
        <v>165</v>
      </c>
    </row>
    <row r="27" spans="1:19" ht="23.25" x14ac:dyDescent="0.5">
      <c r="A27" s="421" t="s">
        <v>308</v>
      </c>
      <c r="B27" s="437" t="str">
        <f>IF(F26=0,"ต้องซื้อคู่กับ CPR",IF(OR(D22=1000,D22=2200,D22=3200,D22=4200,D22=6200),"ไม่สามารถซื้อคู่กับ MEA+หรือ MEB",IF(OR(D23=500,D23=1000,D23=2000,D23=3000,D23=4000,D23=5000),"ไม่สามารถซื้อคู่กับ MEA+หรือ MEB",1000)))</f>
        <v>ต้องซื้อคู่กับ CPR</v>
      </c>
      <c r="C27" s="437" t="str">
        <f>IF(OR(F22&gt;0,F23&gt;0),"ไม่สามารถซื้อคู่กับ MEA+หรือ MEB",IF(F26&lt;=0,"ต้องซื้อคู่กับ CPR",10000))</f>
        <v>ไม่สามารถซื้อคู่กับ MEA+หรือ MEB</v>
      </c>
      <c r="D27" s="555"/>
      <c r="E27" s="430"/>
      <c r="F27" s="419">
        <f>Cal!H46</f>
        <v>0</v>
      </c>
      <c r="G27" s="420" t="s">
        <v>165</v>
      </c>
    </row>
    <row r="28" spans="1:19" ht="24" thickBot="1" x14ac:dyDescent="0.55000000000000004">
      <c r="A28" s="431" t="s">
        <v>309</v>
      </c>
      <c r="B28" s="432" t="str">
        <f>IF(OR(C5&lt;0,C5&gt;65),"ไม่สามารถซื้อได้",IF(F26&lt;=0,"ต้องซื้อคู่กับ CPR",IF(D17&gt;3500000,3500000,D17)))</f>
        <v>ต้องซื้อคู่กับ CPR</v>
      </c>
      <c r="C28" s="432" t="str">
        <f>IF(F26&lt;=0,"ต้องซื้อคู่กับ CPR",IF(D17&gt;3500000,3500000,D17))</f>
        <v>ต้องซื้อคู่กับ CPR</v>
      </c>
      <c r="D28" s="554"/>
      <c r="E28" s="433"/>
      <c r="F28" s="434">
        <f>Cal!H47</f>
        <v>0</v>
      </c>
      <c r="G28" s="435" t="str">
        <f>IF(A17="WLNP60L","1 เดือน - 50 ปี","1 เดือน - 65 ปี")</f>
        <v>1 เดือน - 65 ปี</v>
      </c>
    </row>
    <row r="29" spans="1:19" ht="24.75" customHeight="1" x14ac:dyDescent="0.5">
      <c r="A29" s="7"/>
      <c r="B29" s="25"/>
      <c r="C29" s="25"/>
      <c r="D29" s="25"/>
      <c r="E29" s="284" t="s">
        <v>119</v>
      </c>
      <c r="F29" s="55">
        <f>SUM(F17:F28)</f>
        <v>24106</v>
      </c>
      <c r="G29" s="143">
        <f>IF(C7="รายเดือน",VLOOKUP(C7,J29:K32,2,0),VLOOKUP(C7,J29:K32,2,0))</f>
        <v>0</v>
      </c>
      <c r="J29" s="13" t="s">
        <v>89</v>
      </c>
      <c r="K29" s="5" t="str">
        <f>IF(AND(C7="รายเดือน",F29&lt;1000),"เบี้ยประกันภัยรายเดือนต่ำกว่า 1,000 บาท","")</f>
        <v/>
      </c>
    </row>
    <row r="30" spans="1:19" ht="16.5" customHeight="1" thickBot="1" x14ac:dyDescent="0.55000000000000004">
      <c r="A30" s="7"/>
      <c r="B30" s="25"/>
      <c r="C30" s="25"/>
      <c r="D30" s="25"/>
      <c r="E30" s="14"/>
      <c r="F30" s="56"/>
      <c r="G30" s="56"/>
      <c r="J30" s="13" t="s">
        <v>87</v>
      </c>
      <c r="K30" s="5" t="str">
        <f>IF(AND(C7="ราย 6 เดือน",F29&lt;1000),"เบี้ยประกันภัยราย 6 เดือนต่ำกว่า 1,000 บาท","")</f>
        <v/>
      </c>
    </row>
    <row r="31" spans="1:19" ht="23.25" x14ac:dyDescent="0.5">
      <c r="A31" s="607" t="s">
        <v>47</v>
      </c>
      <c r="B31" s="608"/>
      <c r="C31" s="608"/>
      <c r="D31" s="608"/>
      <c r="E31" s="609"/>
      <c r="F31" s="274"/>
      <c r="G31" s="275"/>
      <c r="I31" s="44"/>
      <c r="J31" s="13" t="s">
        <v>88</v>
      </c>
      <c r="K31" s="23" t="str">
        <f>IF(AND(C7="ราย 3 เดือน",F29&lt;1000),"เบี้ยประกันภัยราย 3 เดือนต่ำกว่า 1,000 บาท","")</f>
        <v/>
      </c>
    </row>
    <row r="32" spans="1:19" ht="29.25" x14ac:dyDescent="0.6">
      <c r="A32" s="277" t="str">
        <f>"เบี้ยประกันภัยรวมงวดแรก ("&amp;C7&amp;")"</f>
        <v>เบี้ยประกันภัยรวมงวดแรก (รายปี)</v>
      </c>
      <c r="B32" s="278"/>
      <c r="C32" s="285">
        <f>IF(F29&lt;1000,"เบี้ยประกันภัยรายเดือนน้อยกว่า 1,000 บาท",F29)</f>
        <v>24106</v>
      </c>
      <c r="D32" s="42"/>
      <c r="E32" s="279" t="s">
        <v>9</v>
      </c>
      <c r="F32" s="275"/>
      <c r="G32" s="276"/>
      <c r="I32" s="44"/>
      <c r="J32" s="13" t="s">
        <v>63</v>
      </c>
      <c r="K32" s="44"/>
      <c r="L32" s="62"/>
      <c r="M32" s="22"/>
      <c r="N32" s="13"/>
      <c r="O32" s="13"/>
      <c r="P32" s="13"/>
      <c r="Q32" s="13"/>
      <c r="R32" s="13"/>
      <c r="S32" s="13"/>
    </row>
    <row r="33" spans="1:19" ht="30" thickBot="1" x14ac:dyDescent="0.65">
      <c r="A33" s="280" t="str">
        <f>"จำนวนเงินเอาประกันภัยของ "&amp;A17</f>
        <v>จำนวนเงินเอาประกันภัยของ WLNP99L</v>
      </c>
      <c r="B33" s="281"/>
      <c r="C33" s="286">
        <f>IF(AND(C7="รายเดือน",F29&lt;1000),"เบี้ยรายเดือนน้อยกว่า 1,000 บาท",D17)</f>
        <v>150000</v>
      </c>
      <c r="D33" s="282"/>
      <c r="E33" s="283" t="s">
        <v>9</v>
      </c>
      <c r="F33" s="275"/>
      <c r="G33" s="275"/>
      <c r="H33" s="236"/>
      <c r="J33" s="89"/>
      <c r="K33" s="44"/>
      <c r="L33" s="63"/>
      <c r="M33" s="22"/>
      <c r="N33" s="13"/>
      <c r="O33" s="13"/>
      <c r="P33" s="13"/>
      <c r="Q33" s="13"/>
      <c r="R33" s="13"/>
      <c r="S33" s="13"/>
    </row>
    <row r="34" spans="1:19" s="261" customFormat="1" ht="23.25" x14ac:dyDescent="0.5">
      <c r="C34" s="262" t="str">
        <f>IF(C33=0,"เบี้ยประกันภัยรายเดือนต้องไม่ต่ำกว่า 1,000 บาท","")</f>
        <v/>
      </c>
      <c r="D34" s="262"/>
      <c r="F34" s="275"/>
      <c r="G34" s="275"/>
      <c r="L34" s="263"/>
      <c r="M34" s="264"/>
    </row>
    <row r="35" spans="1:19" s="261" customFormat="1" hidden="1" x14ac:dyDescent="0.5">
      <c r="F35" s="261">
        <v>55</v>
      </c>
    </row>
    <row r="36" spans="1:19" s="261" customFormat="1" hidden="1" x14ac:dyDescent="0.5">
      <c r="F36" s="261">
        <v>60</v>
      </c>
    </row>
    <row r="37" spans="1:19" s="261" customFormat="1" hidden="1" x14ac:dyDescent="0.5">
      <c r="F37" s="261">
        <v>65</v>
      </c>
    </row>
    <row r="38" spans="1:19" s="261" customFormat="1" hidden="1" x14ac:dyDescent="0.5">
      <c r="A38" s="261" t="s">
        <v>55</v>
      </c>
    </row>
    <row r="39" spans="1:19" s="261" customFormat="1" hidden="1" x14ac:dyDescent="0.5">
      <c r="A39" s="261" t="s">
        <v>57</v>
      </c>
    </row>
    <row r="40" spans="1:19" s="261" customFormat="1" hidden="1" x14ac:dyDescent="0.5"/>
    <row r="41" spans="1:19" s="261" customFormat="1" hidden="1" x14ac:dyDescent="0.5"/>
    <row r="42" spans="1:19" s="261" customFormat="1" hidden="1" x14ac:dyDescent="0.5">
      <c r="A42" s="385" t="s">
        <v>37</v>
      </c>
      <c r="B42" s="385" t="s">
        <v>76</v>
      </c>
    </row>
    <row r="43" spans="1:19" s="261" customFormat="1" hidden="1" x14ac:dyDescent="0.5">
      <c r="A43" s="385" t="s">
        <v>228</v>
      </c>
      <c r="B43" s="385" t="s">
        <v>228</v>
      </c>
    </row>
    <row r="44" spans="1:19" s="261" customFormat="1" hidden="1" x14ac:dyDescent="0.5">
      <c r="A44" s="261">
        <f>IF($B$23="ไม่สามารถซื้อได้",$B$23,500)</f>
        <v>500</v>
      </c>
      <c r="B44" s="261">
        <f>IF($B$22="ไม่สามารถซื้อได้",$B$22,1000)</f>
        <v>1000</v>
      </c>
      <c r="C44" s="269">
        <v>0</v>
      </c>
    </row>
    <row r="45" spans="1:19" s="261" customFormat="1" hidden="1" x14ac:dyDescent="0.5">
      <c r="A45" s="261">
        <f>IF($B$23="ไม่สามารถซื้อได้",$B$23,1000)</f>
        <v>1000</v>
      </c>
      <c r="B45" s="261">
        <f>IF(C5&lt;=10,"",IF($B$22="ไม่สามารถซื้อได้",$B$22,2200))</f>
        <v>2200</v>
      </c>
      <c r="C45" s="269">
        <v>0.05</v>
      </c>
    </row>
    <row r="46" spans="1:19" s="261" customFormat="1" hidden="1" x14ac:dyDescent="0.5">
      <c r="A46" s="261" t="str">
        <f>IF($B$23="ไม่สามารถซื้อได้",$B$23,IF(OR($D$17&lt;300000,$C$5&lt;16),"",2000))</f>
        <v/>
      </c>
      <c r="B46" s="261" t="str">
        <f>IF(C5&lt;=10,"",IF($B$22="ไม่สามารถซื้อได้",$B$22,IF($D$17&gt;=300000,3200,"")))</f>
        <v/>
      </c>
      <c r="C46" s="269">
        <v>0.1</v>
      </c>
    </row>
    <row r="47" spans="1:19" s="261" customFormat="1" hidden="1" x14ac:dyDescent="0.5">
      <c r="A47" s="261" t="str">
        <f>IF($B$23="ไม่สามารถซื้อได้",$B$23,IF(OR($D$17&lt;300000,$C$5&lt;16),"",3000))</f>
        <v/>
      </c>
      <c r="B47" s="261" t="str">
        <f>IF(C5&lt;=10,"",IF($B$22="ไม่สามารถซื้อได้",$B$22,IF($D$17&gt;=300000,4200,"")))</f>
        <v/>
      </c>
      <c r="C47" s="269">
        <v>0.15</v>
      </c>
    </row>
    <row r="48" spans="1:19" s="261" customFormat="1" hidden="1" x14ac:dyDescent="0.5">
      <c r="A48" s="268" t="str">
        <f>IF($B$23="ไม่สามารถซื้อได้",$B$23,IF(OR($D$17&lt;300000,$C$5&lt;16),"",4000))</f>
        <v/>
      </c>
      <c r="B48" s="265" t="str">
        <f>IF(C5&lt;=10,"",IF($B$22="ไม่สามารถซื้อได้",$B$22,IF($D$17&gt;=500000,6200,"")))</f>
        <v/>
      </c>
      <c r="C48" s="269">
        <v>0.2</v>
      </c>
    </row>
    <row r="49" spans="1:7" s="261" customFormat="1" hidden="1" x14ac:dyDescent="0.5">
      <c r="A49" s="268" t="str">
        <f>IF($B$23="ไม่สามารถซื้อได้",$B$23,IF(OR($D$17&lt;300000,$C$5&lt;16),"",5000))</f>
        <v/>
      </c>
      <c r="C49" s="269">
        <v>0.25</v>
      </c>
    </row>
    <row r="50" spans="1:7" s="261" customFormat="1" hidden="1" x14ac:dyDescent="0.5">
      <c r="C50" s="269">
        <v>0.3</v>
      </c>
    </row>
    <row r="51" spans="1:7" s="261" customFormat="1" hidden="1" x14ac:dyDescent="0.5">
      <c r="C51" s="269">
        <v>0.35</v>
      </c>
      <c r="G51" s="261">
        <v>1000</v>
      </c>
    </row>
    <row r="52" spans="1:7" s="261" customFormat="1" hidden="1" x14ac:dyDescent="0.5">
      <c r="G52" s="261">
        <v>2000</v>
      </c>
    </row>
    <row r="53" spans="1:7" s="261" customFormat="1" hidden="1" x14ac:dyDescent="0.5">
      <c r="G53" s="261">
        <v>3000</v>
      </c>
    </row>
    <row r="54" spans="1:7" s="261" customFormat="1" hidden="1" x14ac:dyDescent="0.5">
      <c r="G54" s="261">
        <v>4000</v>
      </c>
    </row>
    <row r="55" spans="1:7" s="261" customFormat="1" hidden="1" x14ac:dyDescent="0.5">
      <c r="G55" s="261">
        <v>5000</v>
      </c>
    </row>
    <row r="56" spans="1:7" s="261" customFormat="1" hidden="1" x14ac:dyDescent="0.5">
      <c r="G56" s="261">
        <v>6000</v>
      </c>
    </row>
    <row r="57" spans="1:7" s="261" customFormat="1" hidden="1" x14ac:dyDescent="0.5">
      <c r="G57" s="261">
        <v>7000</v>
      </c>
    </row>
    <row r="58" spans="1:7" s="261" customFormat="1" hidden="1" x14ac:dyDescent="0.5">
      <c r="G58" s="261">
        <v>8000</v>
      </c>
    </row>
    <row r="59" spans="1:7" s="261" customFormat="1" hidden="1" x14ac:dyDescent="0.5">
      <c r="G59" s="261">
        <v>9000</v>
      </c>
    </row>
    <row r="60" spans="1:7" s="261" customFormat="1" hidden="1" x14ac:dyDescent="0.5">
      <c r="G60" s="261">
        <v>10000</v>
      </c>
    </row>
    <row r="61" spans="1:7" s="261" customFormat="1" hidden="1" x14ac:dyDescent="0.5">
      <c r="D61" s="266" t="s">
        <v>229</v>
      </c>
      <c r="E61" s="557" t="s">
        <v>633</v>
      </c>
    </row>
    <row r="62" spans="1:7" s="261" customFormat="1" hidden="1" x14ac:dyDescent="0.5">
      <c r="D62" s="266" t="s">
        <v>230</v>
      </c>
      <c r="E62" s="266" t="s">
        <v>817</v>
      </c>
    </row>
    <row r="63" spans="1:7" s="261" customFormat="1" hidden="1" x14ac:dyDescent="0.5">
      <c r="D63" s="267" t="s">
        <v>231</v>
      </c>
      <c r="E63" s="266" t="s">
        <v>818</v>
      </c>
    </row>
    <row r="64" spans="1:7" s="261" customFormat="1" hidden="1" x14ac:dyDescent="0.5">
      <c r="D64" s="267" t="s">
        <v>232</v>
      </c>
      <c r="E64" s="267" t="s">
        <v>63</v>
      </c>
    </row>
    <row r="65" spans="4:5" s="261" customFormat="1" hidden="1" x14ac:dyDescent="0.5">
      <c r="D65" s="267"/>
      <c r="E65" s="267" t="s">
        <v>87</v>
      </c>
    </row>
    <row r="66" spans="4:5" s="261" customFormat="1" hidden="1" x14ac:dyDescent="0.5">
      <c r="D66" s="267"/>
      <c r="E66" s="267" t="s">
        <v>89</v>
      </c>
    </row>
    <row r="67" spans="4:5" s="261" customFormat="1" hidden="1" x14ac:dyDescent="0.5">
      <c r="D67" s="267"/>
      <c r="E67" s="267"/>
    </row>
    <row r="68" spans="4:5" s="261" customFormat="1" x14ac:dyDescent="0.5"/>
    <row r="69" spans="4:5" s="261" customFormat="1" x14ac:dyDescent="0.5"/>
    <row r="70" spans="4:5" s="261" customFormat="1" x14ac:dyDescent="0.5"/>
    <row r="71" spans="4:5" s="261" customFormat="1" x14ac:dyDescent="0.5"/>
    <row r="72" spans="4:5" s="261" customFormat="1" x14ac:dyDescent="0.5"/>
    <row r="73" spans="4:5" s="261" customFormat="1" x14ac:dyDescent="0.5"/>
    <row r="74" spans="4:5" s="261" customFormat="1" x14ac:dyDescent="0.5"/>
    <row r="75" spans="4:5" s="261" customFormat="1" x14ac:dyDescent="0.5"/>
    <row r="76" spans="4:5" s="261" customFormat="1" x14ac:dyDescent="0.5"/>
    <row r="77" spans="4:5" s="261" customFormat="1" x14ac:dyDescent="0.5"/>
    <row r="78" spans="4:5" s="261" customFormat="1" x14ac:dyDescent="0.5"/>
    <row r="79" spans="4:5" s="261" customFormat="1" x14ac:dyDescent="0.5"/>
    <row r="80" spans="4:5" s="261" customFormat="1" x14ac:dyDescent="0.5"/>
    <row r="81" s="261" customFormat="1" x14ac:dyDescent="0.5"/>
    <row r="82" s="261" customFormat="1" x14ac:dyDescent="0.5"/>
    <row r="83" s="261" customFormat="1" x14ac:dyDescent="0.5"/>
    <row r="84" s="261" customFormat="1" x14ac:dyDescent="0.5"/>
    <row r="85" s="261" customFormat="1" x14ac:dyDescent="0.5"/>
    <row r="86" s="261" customFormat="1" x14ac:dyDescent="0.5"/>
    <row r="87" s="261" customFormat="1" x14ac:dyDescent="0.5"/>
    <row r="88" s="261" customFormat="1" x14ac:dyDescent="0.5"/>
    <row r="89" s="261" customFormat="1" x14ac:dyDescent="0.5"/>
    <row r="90" s="261" customFormat="1" x14ac:dyDescent="0.5"/>
    <row r="91" s="261" customFormat="1" x14ac:dyDescent="0.5"/>
    <row r="92" s="261" customFormat="1" x14ac:dyDescent="0.5"/>
    <row r="93" s="261" customFormat="1" x14ac:dyDescent="0.5"/>
    <row r="94" s="261" customFormat="1" x14ac:dyDescent="0.5"/>
    <row r="95" s="261" customFormat="1" x14ac:dyDescent="0.5"/>
    <row r="96" s="261" customFormat="1" x14ac:dyDescent="0.5"/>
    <row r="97" s="261" customFormat="1" x14ac:dyDescent="0.5"/>
    <row r="98" s="261" customFormat="1" x14ac:dyDescent="0.5"/>
    <row r="99" s="261" customFormat="1" x14ac:dyDescent="0.5"/>
    <row r="100" s="261" customFormat="1" x14ac:dyDescent="0.5"/>
    <row r="101" s="261" customFormat="1" x14ac:dyDescent="0.5"/>
    <row r="102" s="261" customFormat="1" x14ac:dyDescent="0.5"/>
    <row r="103" s="261" customFormat="1" x14ac:dyDescent="0.5"/>
    <row r="104" s="261" customFormat="1" x14ac:dyDescent="0.5"/>
    <row r="105" s="261" customFormat="1" x14ac:dyDescent="0.5"/>
    <row r="106" s="261" customFormat="1" x14ac:dyDescent="0.5"/>
    <row r="107" s="261" customFormat="1" x14ac:dyDescent="0.5"/>
    <row r="108" s="261" customFormat="1" x14ac:dyDescent="0.5"/>
    <row r="109" s="261" customFormat="1" x14ac:dyDescent="0.5"/>
    <row r="110" s="261" customFormat="1" x14ac:dyDescent="0.5"/>
    <row r="111" s="261" customFormat="1" x14ac:dyDescent="0.5"/>
    <row r="112" s="261" customFormat="1" x14ac:dyDescent="0.5"/>
    <row r="113" s="261" customFormat="1" x14ac:dyDescent="0.5"/>
    <row r="114" s="261" customFormat="1" x14ac:dyDescent="0.5"/>
    <row r="115" s="261" customFormat="1" x14ac:dyDescent="0.5"/>
    <row r="116" s="261" customFormat="1" x14ac:dyDescent="0.5"/>
    <row r="117" s="261" customFormat="1" x14ac:dyDescent="0.5"/>
    <row r="118" s="261" customFormat="1" x14ac:dyDescent="0.5"/>
    <row r="119" s="261" customFormat="1" x14ac:dyDescent="0.5"/>
    <row r="120" s="261" customFormat="1" x14ac:dyDescent="0.5"/>
    <row r="121" s="261" customFormat="1" x14ac:dyDescent="0.5"/>
    <row r="122" s="13" customFormat="1" x14ac:dyDescent="0.5"/>
    <row r="123" s="13" customFormat="1" x14ac:dyDescent="0.5"/>
    <row r="124" s="13" customFormat="1" x14ac:dyDescent="0.5"/>
    <row r="125" s="13" customFormat="1" x14ac:dyDescent="0.5"/>
    <row r="126" s="13" customFormat="1" x14ac:dyDescent="0.5"/>
    <row r="127" s="13" customFormat="1" x14ac:dyDescent="0.5"/>
    <row r="128" s="13" customFormat="1" x14ac:dyDescent="0.5"/>
    <row r="129" s="13" customFormat="1" x14ac:dyDescent="0.5"/>
    <row r="130" s="13" customFormat="1" x14ac:dyDescent="0.5"/>
    <row r="131" s="13" customFormat="1" x14ac:dyDescent="0.5"/>
    <row r="132" s="13" customFormat="1" x14ac:dyDescent="0.5"/>
  </sheetData>
  <sheetProtection password="CA01" sheet="1"/>
  <mergeCells count="10">
    <mergeCell ref="A1:G1"/>
    <mergeCell ref="E15:E16"/>
    <mergeCell ref="A31:E31"/>
    <mergeCell ref="F15:F16"/>
    <mergeCell ref="G15:G16"/>
    <mergeCell ref="C4:D4"/>
    <mergeCell ref="A9:B9"/>
    <mergeCell ref="A11:E11"/>
    <mergeCell ref="B15:D15"/>
    <mergeCell ref="A15:A16"/>
  </mergeCells>
  <phoneticPr fontId="0" type="noConversion"/>
  <conditionalFormatting sqref="C33:D33">
    <cfRule type="cellIs" dxfId="0" priority="1" stopIfTrue="1" operator="equal">
      <formula>"จำนวนเงินเอาประกันภัยขั้นต่ำ 150,000 บาท"</formula>
    </cfRule>
  </conditionalFormatting>
  <dataValidations count="19">
    <dataValidation type="whole" allowBlank="1" showInputMessage="1" showErrorMessage="1" errorTitle="จำนวนเงินเอาประกันภัย" error="ไม่สามารถซื้อนอกเหนือจากที่กำหนด" sqref="D20:D21 D24:D26">
      <formula1>B20</formula1>
      <formula2>C20</formula2>
    </dataValidation>
    <dataValidation type="whole" errorStyle="warning" allowBlank="1" showInputMessage="1" showErrorMessage="1" errorTitle="อายุของผู้ชำระเบี้ยประกันภัย" error="อายุผู้ชำระเบี้ยต้องอยู่ระหว่าง 20 - 54 ปี_x000a_เพื่อซื้อ WPDD01" sqref="C12">
      <formula1>20</formula1>
      <formula2>F12</formula2>
    </dataValidation>
    <dataValidation type="whole" allowBlank="1" showInputMessage="1" showErrorMessage="1" errorTitle="อายุผู้เอาประกันภัย" error="สำหรับแผน WLNP60 อายุรับประกัน 1 เดือน - 50 ปี_x000a_สำหรับแผน WLNP99 อายุรับประกัน 1 เดือน - 70 ปี" sqref="C5">
      <formula1>0</formula1>
      <formula2>E5</formula2>
    </dataValidation>
    <dataValidation type="list" allowBlank="1" showInputMessage="1" showErrorMessage="1" sqref="E20:E23">
      <formula1>"1,2,3,4"</formula1>
    </dataValidation>
    <dataValidation type="whole" operator="greaterThanOrEqual" allowBlank="1" showInputMessage="1" showErrorMessage="1" errorTitle="จำนวนเงินเอาประกันภัยขั้นต่ำ" error="จำนวนเงินเอาประกันภัยต้องมากกว่า 150,000 บาท" sqref="D17">
      <formula1>150000</formula1>
    </dataValidation>
    <dataValidation type="list" allowBlank="1" showInputMessage="1" showErrorMessage="1" sqref="E19">
      <formula1>"1,1.5,2"</formula1>
    </dataValidation>
    <dataValidation type="list" allowBlank="1" showInputMessage="1" showErrorMessage="1" sqref="D23">
      <formula1>$A$43:$A$49</formula1>
    </dataValidation>
    <dataValidation type="list" allowBlank="1" showInputMessage="1" showErrorMessage="1" sqref="A25">
      <formula1>"PLS05,PLS10,PLS12,PLS15"</formula1>
    </dataValidation>
    <dataValidation type="list" allowBlank="1" showInputMessage="1" showErrorMessage="1" sqref="D22">
      <formula1>$B$43:$B$48</formula1>
    </dataValidation>
    <dataValidation type="list" allowBlank="1" showInputMessage="1" showErrorMessage="1" sqref="C6 C13">
      <formula1>"ชาย,หญิง"</formula1>
    </dataValidation>
    <dataValidation type="list" allowBlank="1" showInputMessage="1" showErrorMessage="1" sqref="C8">
      <formula1>$C$44:$C$51</formula1>
    </dataValidation>
    <dataValidation type="list" allowBlank="1" showInputMessage="1" showErrorMessage="1" sqref="C7">
      <formula1>"รายปี,ราย 6 เดือน,รายเดือน"</formula1>
    </dataValidation>
    <dataValidation type="list" allowBlank="1" showInputMessage="1" showErrorMessage="1" sqref="D18:D19 D28">
      <formula1>"ซื้อ,ไม่ซื้อ"</formula1>
    </dataValidation>
    <dataValidation type="list" allowBlank="1" showInputMessage="1" showErrorMessage="1" sqref="E24">
      <formula1>"Std,2,3,4,5,6,8,10,12"</formula1>
    </dataValidation>
    <dataValidation type="list" allowBlank="1" showInputMessage="1" showErrorMessage="1" sqref="A17">
      <formula1>"WLNP60L,WLNP99L"</formula1>
    </dataValidation>
    <dataValidation type="whole" allowBlank="1" showInputMessage="1" showErrorMessage="1" sqref="B17">
      <formula1>150000</formula1>
      <formula2>150000</formula2>
    </dataValidation>
    <dataValidation operator="greaterThan" allowBlank="1" showInputMessage="1" showErrorMessage="1" sqref="F29"/>
    <dataValidation type="list" allowBlank="1" showInputMessage="1" showErrorMessage="1" sqref="A18">
      <formula1>"WPD01,WPDD01"</formula1>
    </dataValidation>
    <dataValidation type="list" allowBlank="1" showInputMessage="1" showErrorMessage="1" error="ไม่สามารถซื้อนอกเหนือจากที่กำหนด" sqref="D27">
      <formula1>$G$51:$G$60</formula1>
    </dataValidation>
  </dataValidations>
  <pageMargins left="0.38" right="0.27" top="0.59" bottom="0.75" header="0.42" footer="0.5"/>
  <pageSetup paperSize="9" scale="6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90"/>
  <sheetViews>
    <sheetView showGridLines="0" zoomScale="80" zoomScaleNormal="80" workbookViewId="0"/>
  </sheetViews>
  <sheetFormatPr defaultRowHeight="12.75" x14ac:dyDescent="0.2"/>
  <cols>
    <col min="1" max="1" width="2.5703125" style="16" customWidth="1"/>
    <col min="2" max="2" width="7.7109375" style="16" customWidth="1"/>
    <col min="3" max="3" width="9" style="17" customWidth="1"/>
    <col min="4" max="4" width="20.7109375" style="17" customWidth="1"/>
    <col min="5" max="5" width="20.7109375" style="20" customWidth="1"/>
    <col min="6" max="6" width="20.7109375" style="16" customWidth="1"/>
    <col min="7" max="7" width="4.85546875" style="16" customWidth="1"/>
    <col min="8" max="8" width="8" style="16" customWidth="1"/>
    <col min="9" max="9" width="8.85546875" style="16" customWidth="1"/>
    <col min="10" max="12" width="20.7109375" style="16" customWidth="1"/>
    <col min="13" max="13" width="2.85546875" style="16" customWidth="1"/>
    <col min="14" max="16384" width="9.140625" style="16"/>
  </cols>
  <sheetData>
    <row r="1" spans="1:13" x14ac:dyDescent="0.2">
      <c r="A1" s="287"/>
      <c r="B1" s="288"/>
      <c r="C1" s="319"/>
      <c r="D1" s="319"/>
      <c r="E1" s="320"/>
      <c r="F1" s="288"/>
      <c r="G1" s="288"/>
      <c r="H1" s="288"/>
      <c r="I1" s="288"/>
      <c r="J1" s="288"/>
      <c r="K1" s="288"/>
      <c r="L1" s="288"/>
      <c r="M1" s="289"/>
    </row>
    <row r="2" spans="1:13" ht="25.5" x14ac:dyDescent="0.35">
      <c r="A2" s="290"/>
      <c r="B2" s="291"/>
      <c r="C2" s="321"/>
      <c r="D2" s="623" t="str">
        <f>"กรมธรรม์ประกันชีวิตแบบคุ้มครองตลอดชีพ ไลฟ์ เลกาซี "&amp;MID(กรอกข้อมูล!A17,5,2)&amp;"  (ชนิดไม่มีเงินปันผล)"</f>
        <v>กรมธรรม์ประกันชีวิตแบบคุ้มครองตลอดชีพ ไลฟ์ เลกาซี 99  (ชนิดไม่มีเงินปันผล)</v>
      </c>
      <c r="E2" s="623"/>
      <c r="F2" s="623"/>
      <c r="G2" s="623"/>
      <c r="H2" s="623"/>
      <c r="I2" s="623"/>
      <c r="J2" s="623"/>
      <c r="K2" s="623"/>
      <c r="L2" s="623"/>
      <c r="M2" s="294"/>
    </row>
    <row r="3" spans="1:13" ht="19.5" customHeight="1" x14ac:dyDescent="0.2">
      <c r="A3" s="290"/>
      <c r="B3" s="291"/>
      <c r="C3" s="292"/>
      <c r="D3" s="292"/>
      <c r="E3" s="293"/>
      <c r="F3" s="291"/>
      <c r="G3" s="291"/>
      <c r="H3" s="291"/>
      <c r="I3" s="291"/>
      <c r="J3" s="291"/>
      <c r="K3" s="291"/>
      <c r="L3" s="291"/>
      <c r="M3" s="294"/>
    </row>
    <row r="4" spans="1:13" x14ac:dyDescent="0.2">
      <c r="A4" s="290"/>
      <c r="B4" s="291"/>
      <c r="C4" s="295"/>
      <c r="D4" s="624" t="str">
        <f>"ลูกค้าคนพิเศษ   "&amp;กรอกข้อมูล!$C$4&amp;"          เพศ "&amp;กรอกข้อมูล!$C$6&amp;"    อายุ  "&amp;กรอกข้อมูล!$C$5&amp;" ปี"&amp;"          ระยะเวลาคุ้มครองถึงอายุ 99 ปี     ชำระเบี้ยประกันภัยถึงอายุ "&amp;กรอกข้อมูล!$I$17&amp;"  ปี"</f>
        <v>ลูกค้าคนพิเศษ   คุณคนพิเศษ          เพศ ชาย    อายุ  60 ปี          ระยะเวลาคุ้มครองถึงอายุ 99 ปี     ชำระเบี้ยประกันภัยถึงอายุ 99  ปี</v>
      </c>
      <c r="E4" s="624"/>
      <c r="F4" s="624"/>
      <c r="G4" s="624"/>
      <c r="H4" s="624"/>
      <c r="I4" s="624"/>
      <c r="J4" s="624"/>
      <c r="K4" s="624"/>
      <c r="L4" s="624"/>
      <c r="M4" s="294"/>
    </row>
    <row r="5" spans="1:13" ht="14.25" x14ac:dyDescent="0.2">
      <c r="A5" s="290"/>
      <c r="B5" s="291"/>
      <c r="C5" s="292"/>
      <c r="D5" s="292"/>
      <c r="E5" s="293"/>
      <c r="F5" s="296"/>
      <c r="G5" s="296"/>
      <c r="H5" s="291"/>
      <c r="I5" s="291"/>
      <c r="J5" s="291"/>
      <c r="K5" s="291"/>
      <c r="L5" s="296"/>
      <c r="M5" s="294"/>
    </row>
    <row r="6" spans="1:13" ht="14.25" x14ac:dyDescent="0.2">
      <c r="A6" s="290"/>
      <c r="B6" s="291"/>
      <c r="C6" s="297"/>
      <c r="D6" s="322" t="str">
        <f>"จำนวนเงินเอาประกันภัย  "&amp;TEXT(กรอกข้อมูล!$C$33,"0,000")&amp;"  บาท            เบี้ยประกันภัยรวมงวดแรก ("&amp;กรอกข้อมูล!$C$7&amp;")**"&amp;"   "&amp;TEXT(กรอกข้อมูล!$C$32,"0,000.00")&amp;"  บาท            "&amp;"อัตราภาษีเงินได้บุคคลธรรมดา "&amp;TEXT(กรอกข้อมูล!$C$8,"0%")</f>
        <v>จำนวนเงินเอาประกันภัย  150,000  บาท            เบี้ยประกันภัยรวมงวดแรก (รายปี)**   24,106.00  บาท            อัตราภาษีเงินได้บุคคลธรรมดา 10%</v>
      </c>
      <c r="E6" s="297"/>
      <c r="F6" s="296"/>
      <c r="G6" s="296"/>
      <c r="H6" s="291"/>
      <c r="I6" s="291"/>
      <c r="J6" s="291"/>
      <c r="K6" s="291"/>
      <c r="L6" s="296"/>
      <c r="M6" s="294"/>
    </row>
    <row r="7" spans="1:13" ht="14.25" x14ac:dyDescent="0.2">
      <c r="A7" s="290"/>
      <c r="B7" s="291"/>
      <c r="C7" s="292"/>
      <c r="D7" s="292"/>
      <c r="E7" s="293"/>
      <c r="F7" s="296"/>
      <c r="G7" s="296"/>
      <c r="H7" s="291"/>
      <c r="I7" s="291"/>
      <c r="J7" s="291"/>
      <c r="K7" s="291"/>
      <c r="L7" s="296"/>
      <c r="M7" s="294"/>
    </row>
    <row r="8" spans="1:13" ht="21.75" customHeight="1" x14ac:dyDescent="0.2">
      <c r="A8" s="290"/>
      <c r="B8" s="625" t="str">
        <f>"ตัวอย่าง ตารางแสดงผลประโยชน์ที่ได้รับจาก แบบประกันตลอดชีพ ไลฟ์ เลกาซี "&amp;MID(กรอกข้อมูล!A17,5,2)&amp;"  (ชนิดไม่มีเงินปันผล)"</f>
        <v>ตัวอย่าง ตารางแสดงผลประโยชน์ที่ได้รับจาก แบบประกันตลอดชีพ ไลฟ์ เลกาซี 99  (ชนิดไม่มีเงินปันผล)</v>
      </c>
      <c r="C8" s="625"/>
      <c r="D8" s="625"/>
      <c r="E8" s="625"/>
      <c r="F8" s="625"/>
      <c r="G8" s="625"/>
      <c r="H8" s="625"/>
      <c r="I8" s="625"/>
      <c r="J8" s="625"/>
      <c r="K8" s="625"/>
      <c r="L8" s="625"/>
      <c r="M8" s="294"/>
    </row>
    <row r="9" spans="1:13" ht="22.5" customHeight="1" x14ac:dyDescent="0.2">
      <c r="A9" s="290"/>
      <c r="B9" s="626" t="str">
        <f>"จำนวนเงินเอาประกันภัย "&amp;TEXT(กรอกข้อมูล!C33,"0,000")&amp;" บาท สำหรับผู้ขอเอาประกันภัย เพศ"&amp;กรอกข้อมูล!C6&amp;" อายุ "&amp;กรอกข้อมูล!C5&amp;" ปี"</f>
        <v>จำนวนเงินเอาประกันภัย 150,000 บาท สำหรับผู้ขอเอาประกันภัย เพศชาย อายุ 60 ปี</v>
      </c>
      <c r="C9" s="626"/>
      <c r="D9" s="626"/>
      <c r="E9" s="626"/>
      <c r="F9" s="626"/>
      <c r="G9" s="626"/>
      <c r="H9" s="626"/>
      <c r="I9" s="626"/>
      <c r="J9" s="626"/>
      <c r="K9" s="626"/>
      <c r="L9" s="626"/>
      <c r="M9" s="294"/>
    </row>
    <row r="10" spans="1:13" ht="9.75" customHeight="1" x14ac:dyDescent="0.2">
      <c r="A10" s="290"/>
      <c r="B10" s="291"/>
      <c r="C10" s="292"/>
      <c r="D10" s="292"/>
      <c r="E10" s="293"/>
      <c r="F10" s="291"/>
      <c r="G10" s="291"/>
      <c r="H10" s="291"/>
      <c r="I10" s="291"/>
      <c r="J10" s="291"/>
      <c r="K10" s="291"/>
      <c r="L10" s="291"/>
      <c r="M10" s="294"/>
    </row>
    <row r="11" spans="1:13" s="31" customFormat="1" ht="20.25" customHeight="1" x14ac:dyDescent="0.5">
      <c r="A11" s="298"/>
      <c r="B11" s="627" t="s">
        <v>2</v>
      </c>
      <c r="C11" s="627" t="s">
        <v>18</v>
      </c>
      <c r="D11" s="627" t="s">
        <v>226</v>
      </c>
      <c r="E11" s="628" t="s">
        <v>26</v>
      </c>
      <c r="F11" s="628" t="s">
        <v>67</v>
      </c>
      <c r="G11" s="299"/>
      <c r="H11" s="627" t="s">
        <v>2</v>
      </c>
      <c r="I11" s="627" t="s">
        <v>18</v>
      </c>
      <c r="J11" s="627" t="s">
        <v>226</v>
      </c>
      <c r="K11" s="628" t="s">
        <v>26</v>
      </c>
      <c r="L11" s="628" t="s">
        <v>67</v>
      </c>
      <c r="M11" s="300"/>
    </row>
    <row r="12" spans="1:13" s="45" customFormat="1" ht="14.25" x14ac:dyDescent="0.2">
      <c r="A12" s="301"/>
      <c r="B12" s="627"/>
      <c r="C12" s="627"/>
      <c r="D12" s="627"/>
      <c r="E12" s="628"/>
      <c r="F12" s="628"/>
      <c r="G12" s="302"/>
      <c r="H12" s="627"/>
      <c r="I12" s="627"/>
      <c r="J12" s="627"/>
      <c r="K12" s="628"/>
      <c r="L12" s="628"/>
      <c r="M12" s="303"/>
    </row>
    <row r="13" spans="1:13" s="45" customFormat="1" ht="20.25" customHeight="1" x14ac:dyDescent="0.2">
      <c r="A13" s="301"/>
      <c r="B13" s="627"/>
      <c r="C13" s="627"/>
      <c r="D13" s="627"/>
      <c r="E13" s="628"/>
      <c r="F13" s="628"/>
      <c r="G13" s="302"/>
      <c r="H13" s="627"/>
      <c r="I13" s="627"/>
      <c r="J13" s="627"/>
      <c r="K13" s="628"/>
      <c r="L13" s="628"/>
      <c r="M13" s="303"/>
    </row>
    <row r="14" spans="1:13" ht="20.25" customHeight="1" x14ac:dyDescent="0.2">
      <c r="A14" s="290"/>
      <c r="B14" s="323">
        <f>IF(กรอกข้อมูล!$C$5+C14&gt;99,"",กรอกข้อมูล!$C$5+C14)</f>
        <v>61</v>
      </c>
      <c r="C14" s="324">
        <v>1</v>
      </c>
      <c r="D14" s="325">
        <f>IF(AND(กรอกข้อมูล!$A$17="WLNP60L",B14&lt;61),กรอกข้อมูล!$F$17*กรอกข้อมูล!$G$7*ตารางแสดงผลประโยชน์!C14,IF(AND(กรอกข้อมูล!$A$17="WLNP99L",B14&lt;100),กรอกข้อมูล!$F$17*กรอกข้อมูล!$G$7*ตารางแสดงผลประโยชน์!C14,0))</f>
        <v>7794</v>
      </c>
      <c r="E14" s="326">
        <f>IF(กรอกข้อมูล!$A$17="WLNP60L",IF(กรอกข้อมูล!$C$6="ชาย",INDEX('TABCV(Male)'!$C$1:$CY$52,MATCH(กรอกข้อมูล!$C$5,'TABCV(Male)'!$C$1:$C$52,),MATCH(C14,'TABCV(Male)'!$C$1:$CY$1,)),INDEX('TABCV(Female)'!$C$1:$CY$52,MATCH(กรอกข้อมูล!$C$5,'TABCV(Female)'!$C$1:$C$52,),MATCH(C14,'TABCV(Female)'!$C$1:$CY$1,)))*กรอกข้อมูล!$C$33/1000,IF(กรอกข้อมูล!$C$6="ชาย",INDEX('TABCV(Male)'!$C$56:$CY$127,MATCH(กรอกข้อมูล!$C$5,'TABCV(Male)'!$C$56:$C$127,),MATCH(C14,'TABCV(Male)'!$C$56:$CY$56,)),INDEX('TABCV(Female)'!$C$56:$CY$127,MATCH(กรอกข้อมูล!$C$5,'TABCV(Female)'!$C$56:$C$127,),MATCH(C14,'TABCV(Female)'!$C$56:$CY$56,)))*กรอกข้อมูล!$C$33/1000)</f>
        <v>0</v>
      </c>
      <c r="F14" s="326">
        <f>IF(C14+กรอกข้อมูล!$C$5&lt;=99,IF(D14&gt;กรอกข้อมูล!$C$33,D14,กรอกข้อมูล!$C$33),0)</f>
        <v>150000</v>
      </c>
      <c r="G14" s="327"/>
      <c r="H14" s="324" t="str">
        <f>IF(กรอกข้อมูล!$C$5+I14&gt;99,"",กรอกข้อมูล!$C$5+I14)</f>
        <v/>
      </c>
      <c r="I14" s="324">
        <f>C62+1</f>
        <v>50</v>
      </c>
      <c r="J14" s="328">
        <f>IF(AND(กรอกข้อมูล!$A$17="WLNP60L",H14&lt;61),กรอกข้อมูล!$F$17*กรอกข้อมูล!$G$7*ตารางแสดงผลประโยชน์!I14,IF(AND(กรอกข้อมูล!$A$17="WLNP99L",H14&lt;100),กรอกข้อมูล!$F$17*กรอกข้อมูล!$G$7*ตารางแสดงผลประโยชน์!I14,0))</f>
        <v>0</v>
      </c>
      <c r="K14" s="326">
        <f>IF(กรอกข้อมูล!$A$17="WLNP60L",IF(กรอกข้อมูล!$C$6="ชาย",INDEX('TABCV(Male)'!$C$1:$CY$52,MATCH(กรอกข้อมูล!$C$5,'TABCV(Male)'!$C$1:$C$52,),MATCH(I14,'TABCV(Male)'!$C$1:$CY$1,)),INDEX('TABCV(Female)'!$C$1:$CY$52,MATCH(กรอกข้อมูล!$C$5,'TABCV(Female)'!$C$1:$C$52,),MATCH(I14,'TABCV(Female)'!$C$1:$CY$1,)))*กรอกข้อมูล!$C$33/1000,IF(กรอกข้อมูล!$C$6="ชาย",INDEX('TABCV(Male)'!$C$56:$CY$127,MATCH(กรอกข้อมูล!$C$5,'TABCV(Male)'!$C$56:$C$127,),MATCH(I14,'TABCV(Male)'!$C$56:$CY$56,)),INDEX('TABCV(Female)'!$C$56:$CY$127,MATCH(กรอกข้อมูล!$C$5,'TABCV(Female)'!$C$56:$C$127,),MATCH(I14,'TABCV(Female)'!$C$56:$CY$56,)))*กรอกข้อมูล!$C$33/1000)</f>
        <v>0</v>
      </c>
      <c r="L14" s="326">
        <f>IF(I14+กรอกข้อมูล!$C$5&lt;=99,IF(J14&gt;กรอกข้อมูล!$C$33,J14,กรอกข้อมูล!$C$33),0)</f>
        <v>0</v>
      </c>
      <c r="M14" s="294"/>
    </row>
    <row r="15" spans="1:13" ht="20.25" customHeight="1" x14ac:dyDescent="0.2">
      <c r="A15" s="290"/>
      <c r="B15" s="329">
        <f>IF(กรอกข้อมูล!$C$5+C15&gt;99,"",กรอกข้อมูล!$C$5+C15)</f>
        <v>62</v>
      </c>
      <c r="C15" s="330">
        <f t="shared" ref="C15:C62" si="0">C14+1</f>
        <v>2</v>
      </c>
      <c r="D15" s="331">
        <f>IF(AND(กรอกข้อมูล!$A$17="WLNP60L",B15&lt;61),กรอกข้อมูล!$F$17*กรอกข้อมูล!$G$7*ตารางแสดงผลประโยชน์!C15,IF(AND(กรอกข้อมูล!$A$17="WLNP99L",B15&lt;100),กรอกข้อมูล!$F$17*กรอกข้อมูล!$G$7*ตารางแสดงผลประโยชน์!C15,0))</f>
        <v>15588</v>
      </c>
      <c r="E15" s="332">
        <f>IF(กรอกข้อมูล!$A$17="WLNP60L",IF(กรอกข้อมูล!$C$6="ชาย",INDEX('TABCV(Male)'!$C$1:$CY$52,MATCH(กรอกข้อมูล!$C$5,'TABCV(Male)'!$C$1:$C$52,),MATCH(C15,'TABCV(Male)'!$C$1:$CY$1,)),INDEX('TABCV(Female)'!$C$1:$CY$52,MATCH(กรอกข้อมูล!$C$5,'TABCV(Female)'!$C$1:$C$52,),MATCH(C15,'TABCV(Female)'!$C$1:$CY$1,)))*กรอกข้อมูล!$C$33/1000,IF(กรอกข้อมูล!$C$6="ชาย",INDEX('TABCV(Male)'!$C$56:$CY$127,MATCH(กรอกข้อมูล!$C$5,'TABCV(Male)'!$C$56:$C$127,),MATCH(C15,'TABCV(Male)'!$C$56:$CY$56,)),INDEX('TABCV(Female)'!$C$56:$CY$127,MATCH(กรอกข้อมูล!$C$5,'TABCV(Female)'!$C$56:$C$127,),MATCH(C15,'TABCV(Female)'!$C$56:$CY$56,)))*กรอกข้อมูล!$C$33/1000)</f>
        <v>2250</v>
      </c>
      <c r="F15" s="332">
        <f>IF(C15+กรอกข้อมูล!$C$5&lt;=99,IF(D15&gt;กรอกข้อมูล!$C$33,D15,กรอกข้อมูล!$C$33),0)</f>
        <v>150000</v>
      </c>
      <c r="G15" s="327"/>
      <c r="H15" s="330" t="str">
        <f>IF(กรอกข้อมูล!$C$5+I15&gt;99,"",กรอกข้อมูล!$C$5+I15)</f>
        <v/>
      </c>
      <c r="I15" s="330">
        <f>I14+1</f>
        <v>51</v>
      </c>
      <c r="J15" s="333">
        <f>IF(AND(กรอกข้อมูล!$A$17="WLNP60L",H15&lt;61),กรอกข้อมูล!$F$17*กรอกข้อมูล!$G$7*ตารางแสดงผลประโยชน์!I15,IF(AND(กรอกข้อมูล!$A$17="WLNP99L",H15&lt;100),กรอกข้อมูล!$F$17*กรอกข้อมูล!$G$7*ตารางแสดงผลประโยชน์!I15,0))</f>
        <v>0</v>
      </c>
      <c r="K15" s="332">
        <f>IF(กรอกข้อมูล!$A$17="WLNP60L",IF(กรอกข้อมูล!$C$6="ชาย",INDEX('TABCV(Male)'!$C$1:$CY$52,MATCH(กรอกข้อมูล!$C$5,'TABCV(Male)'!$C$1:$C$52,),MATCH(I15,'TABCV(Male)'!$C$1:$CY$1,)),INDEX('TABCV(Female)'!$C$1:$CY$52,MATCH(กรอกข้อมูล!$C$5,'TABCV(Female)'!$C$1:$C$52,),MATCH(I15,'TABCV(Female)'!$C$1:$CY$1,)))*กรอกข้อมูล!$C$33/1000,IF(กรอกข้อมูล!$C$6="ชาย",INDEX('TABCV(Male)'!$C$56:$CY$127,MATCH(กรอกข้อมูล!$C$5,'TABCV(Male)'!$C$56:$C$127,),MATCH(I15,'TABCV(Male)'!$C$56:$CY$56,)),INDEX('TABCV(Female)'!$C$56:$CY$127,MATCH(กรอกข้อมูล!$C$5,'TABCV(Female)'!$C$56:$C$127,),MATCH(I15,'TABCV(Female)'!$C$56:$CY$56,)))*กรอกข้อมูล!$C$33/1000)</f>
        <v>0</v>
      </c>
      <c r="L15" s="332">
        <f>IF(I15+กรอกข้อมูล!$C$5&lt;=99,IF(J15&gt;กรอกข้อมูล!$C$33,J15,กรอกข้อมูล!$C$33),0)</f>
        <v>0</v>
      </c>
      <c r="M15" s="294"/>
    </row>
    <row r="16" spans="1:13" ht="20.25" customHeight="1" x14ac:dyDescent="0.2">
      <c r="A16" s="290"/>
      <c r="B16" s="329">
        <f>IF(กรอกข้อมูล!$C$5+C16&gt;99,"",กรอกข้อมูล!$C$5+C16)</f>
        <v>63</v>
      </c>
      <c r="C16" s="330">
        <f t="shared" si="0"/>
        <v>3</v>
      </c>
      <c r="D16" s="331">
        <f>IF(AND(กรอกข้อมูล!$A$17="WLNP60L",B16&lt;61),กรอกข้อมูล!$F$17*กรอกข้อมูล!$G$7*ตารางแสดงผลประโยชน์!C16,IF(AND(กรอกข้อมูล!$A$17="WLNP99L",B16&lt;100),กรอกข้อมูล!$F$17*กรอกข้อมูล!$G$7*ตารางแสดงผลประโยชน์!C16,0))</f>
        <v>23382</v>
      </c>
      <c r="E16" s="332">
        <f>IF(กรอกข้อมูล!$A$17="WLNP60L",IF(กรอกข้อมูล!$C$6="ชาย",INDEX('TABCV(Male)'!$C$1:$CY$52,MATCH(กรอกข้อมูล!$C$5,'TABCV(Male)'!$C$1:$C$52,),MATCH(C16,'TABCV(Male)'!$C$1:$CY$1,)),INDEX('TABCV(Female)'!$C$1:$CY$52,MATCH(กรอกข้อมูล!$C$5,'TABCV(Female)'!$C$1:$C$52,),MATCH(C16,'TABCV(Female)'!$C$1:$CY$1,)))*กรอกข้อมูล!$C$33/1000,IF(กรอกข้อมูล!$C$6="ชาย",INDEX('TABCV(Male)'!$C$56:$CY$127,MATCH(กรอกข้อมูล!$C$5,'TABCV(Male)'!$C$56:$C$127,),MATCH(C16,'TABCV(Male)'!$C$56:$CY$56,)),INDEX('TABCV(Female)'!$C$56:$CY$127,MATCH(กรอกข้อมูล!$C$5,'TABCV(Female)'!$C$56:$C$127,),MATCH(C16,'TABCV(Female)'!$C$56:$CY$56,)))*กรอกข้อมูล!$C$33/1000)</f>
        <v>6900</v>
      </c>
      <c r="F16" s="332">
        <f>IF(C16+กรอกข้อมูล!$C$5&lt;=99,IF(D16&gt;กรอกข้อมูล!$C$33,D16,กรอกข้อมูล!$C$33),0)</f>
        <v>150000</v>
      </c>
      <c r="G16" s="327"/>
      <c r="H16" s="330" t="str">
        <f>IF(กรอกข้อมูล!$C$5+I16&gt;99,"",กรอกข้อมูล!$C$5+I16)</f>
        <v/>
      </c>
      <c r="I16" s="330">
        <f t="shared" ref="I16:I63" si="1">I15+1</f>
        <v>52</v>
      </c>
      <c r="J16" s="333">
        <f>IF(AND(กรอกข้อมูล!$A$17="WLNP60L",H16&lt;61),กรอกข้อมูล!$F$17*กรอกข้อมูล!$G$7*ตารางแสดงผลประโยชน์!I16,IF(AND(กรอกข้อมูล!$A$17="WLNP99L",H16&lt;100),กรอกข้อมูล!$F$17*กรอกข้อมูล!$G$7*ตารางแสดงผลประโยชน์!I16,0))</f>
        <v>0</v>
      </c>
      <c r="K16" s="332">
        <f>IF(กรอกข้อมูล!$A$17="WLNP60L",IF(กรอกข้อมูล!$C$6="ชาย",INDEX('TABCV(Male)'!$C$1:$CY$52,MATCH(กรอกข้อมูล!$C$5,'TABCV(Male)'!$C$1:$C$52,),MATCH(I16,'TABCV(Male)'!$C$1:$CY$1,)),INDEX('TABCV(Female)'!$C$1:$CY$52,MATCH(กรอกข้อมูล!$C$5,'TABCV(Female)'!$C$1:$C$52,),MATCH(I16,'TABCV(Female)'!$C$1:$CY$1,)))*กรอกข้อมูล!$C$33/1000,IF(กรอกข้อมูล!$C$6="ชาย",INDEX('TABCV(Male)'!$C$56:$CY$127,MATCH(กรอกข้อมูล!$C$5,'TABCV(Male)'!$C$56:$C$127,),MATCH(I16,'TABCV(Male)'!$C$56:$CY$56,)),INDEX('TABCV(Female)'!$C$56:$CY$127,MATCH(กรอกข้อมูล!$C$5,'TABCV(Female)'!$C$56:$C$127,),MATCH(I16,'TABCV(Female)'!$C$56:$CY$56,)))*กรอกข้อมูล!$C$33/1000)</f>
        <v>0</v>
      </c>
      <c r="L16" s="332">
        <f>IF(I16+กรอกข้อมูล!$C$5&lt;=99,IF(J16&gt;กรอกข้อมูล!$C$33,J16,กรอกข้อมูล!$C$33),0)</f>
        <v>0</v>
      </c>
      <c r="M16" s="294"/>
    </row>
    <row r="17" spans="1:13" ht="20.25" customHeight="1" x14ac:dyDescent="0.2">
      <c r="A17" s="290"/>
      <c r="B17" s="329">
        <f>IF(กรอกข้อมูล!$C$5+C17&gt;99,"",กรอกข้อมูล!$C$5+C17)</f>
        <v>64</v>
      </c>
      <c r="C17" s="330">
        <f t="shared" si="0"/>
        <v>4</v>
      </c>
      <c r="D17" s="331">
        <f>IF(AND(กรอกข้อมูล!$A$17="WLNP60L",B17&lt;61),กรอกข้อมูล!$F$17*กรอกข้อมูล!$G$7*ตารางแสดงผลประโยชน์!C17,IF(AND(กรอกข้อมูล!$A$17="WLNP99L",B17&lt;100),กรอกข้อมูล!$F$17*กรอกข้อมูล!$G$7*ตารางแสดงผลประโยชน์!C17,0))</f>
        <v>31176</v>
      </c>
      <c r="E17" s="332">
        <f>IF(กรอกข้อมูล!$A$17="WLNP60L",IF(กรอกข้อมูล!$C$6="ชาย",INDEX('TABCV(Male)'!$C$1:$CY$52,MATCH(กรอกข้อมูล!$C$5,'TABCV(Male)'!$C$1:$C$52,),MATCH(C17,'TABCV(Male)'!$C$1:$CY$1,)),INDEX('TABCV(Female)'!$C$1:$CY$52,MATCH(กรอกข้อมูล!$C$5,'TABCV(Female)'!$C$1:$C$52,),MATCH(C17,'TABCV(Female)'!$C$1:$CY$1,)))*กรอกข้อมูล!$C$33/1000,IF(กรอกข้อมูล!$C$6="ชาย",INDEX('TABCV(Male)'!$C$56:$CY$127,MATCH(กรอกข้อมูล!$C$5,'TABCV(Male)'!$C$56:$C$127,),MATCH(C17,'TABCV(Male)'!$C$56:$CY$56,)),INDEX('TABCV(Female)'!$C$56:$CY$127,MATCH(กรอกข้อมูล!$C$5,'TABCV(Female)'!$C$56:$C$127,),MATCH(C17,'TABCV(Female)'!$C$56:$CY$56,)))*กรอกข้อมูล!$C$33/1000)</f>
        <v>11850</v>
      </c>
      <c r="F17" s="332">
        <f>IF(C17+กรอกข้อมูล!$C$5&lt;=99,IF(D17&gt;กรอกข้อมูล!$C$33,D17,กรอกข้อมูล!$C$33),0)</f>
        <v>150000</v>
      </c>
      <c r="G17" s="327"/>
      <c r="H17" s="330" t="str">
        <f>IF(กรอกข้อมูล!$C$5+I17&gt;99,"",กรอกข้อมูล!$C$5+I17)</f>
        <v/>
      </c>
      <c r="I17" s="330">
        <f t="shared" si="1"/>
        <v>53</v>
      </c>
      <c r="J17" s="333">
        <f>IF(AND(กรอกข้อมูล!$A$17="WLNP60L",H17&lt;61),กรอกข้อมูล!$F$17*กรอกข้อมูล!$G$7*ตารางแสดงผลประโยชน์!I17,IF(AND(กรอกข้อมูล!$A$17="WLNP99L",H17&lt;100),กรอกข้อมูล!$F$17*กรอกข้อมูล!$G$7*ตารางแสดงผลประโยชน์!I17,0))</f>
        <v>0</v>
      </c>
      <c r="K17" s="332">
        <f>IF(กรอกข้อมูล!$A$17="WLNP60L",IF(กรอกข้อมูล!$C$6="ชาย",INDEX('TABCV(Male)'!$C$1:$CY$52,MATCH(กรอกข้อมูล!$C$5,'TABCV(Male)'!$C$1:$C$52,),MATCH(I17,'TABCV(Male)'!$C$1:$CY$1,)),INDEX('TABCV(Female)'!$C$1:$CY$52,MATCH(กรอกข้อมูล!$C$5,'TABCV(Female)'!$C$1:$C$52,),MATCH(I17,'TABCV(Female)'!$C$1:$CY$1,)))*กรอกข้อมูล!$C$33/1000,IF(กรอกข้อมูล!$C$6="ชาย",INDEX('TABCV(Male)'!$C$56:$CY$127,MATCH(กรอกข้อมูล!$C$5,'TABCV(Male)'!$C$56:$C$127,),MATCH(I17,'TABCV(Male)'!$C$56:$CY$56,)),INDEX('TABCV(Female)'!$C$56:$CY$127,MATCH(กรอกข้อมูล!$C$5,'TABCV(Female)'!$C$56:$C$127,),MATCH(I17,'TABCV(Female)'!$C$56:$CY$56,)))*กรอกข้อมูล!$C$33/1000)</f>
        <v>0</v>
      </c>
      <c r="L17" s="332">
        <f>IF(I17+กรอกข้อมูล!$C$5&lt;=99,IF(J17&gt;กรอกข้อมูล!$C$33,J17,กรอกข้อมูล!$C$33),0)</f>
        <v>0</v>
      </c>
      <c r="M17" s="294"/>
    </row>
    <row r="18" spans="1:13" ht="20.25" customHeight="1" x14ac:dyDescent="0.2">
      <c r="A18" s="290"/>
      <c r="B18" s="329">
        <f>IF(กรอกข้อมูล!$C$5+C18&gt;99,"",กรอกข้อมูล!$C$5+C18)</f>
        <v>65</v>
      </c>
      <c r="C18" s="330">
        <f t="shared" si="0"/>
        <v>5</v>
      </c>
      <c r="D18" s="331">
        <f>IF(AND(กรอกข้อมูล!$A$17="WLNP60L",B18&lt;61),กรอกข้อมูล!$F$17*กรอกข้อมูล!$G$7*ตารางแสดงผลประโยชน์!C18,IF(AND(กรอกข้อมูล!$A$17="WLNP99L",B18&lt;100),กรอกข้อมูล!$F$17*กรอกข้อมูล!$G$7*ตารางแสดงผลประโยชน์!C18,0))</f>
        <v>38970</v>
      </c>
      <c r="E18" s="332">
        <f>IF(กรอกข้อมูล!$A$17="WLNP60L",IF(กรอกข้อมูล!$C$6="ชาย",INDEX('TABCV(Male)'!$C$1:$CY$52,MATCH(กรอกข้อมูล!$C$5,'TABCV(Male)'!$C$1:$C$52,),MATCH(C18,'TABCV(Male)'!$C$1:$CY$1,)),INDEX('TABCV(Female)'!$C$1:$CY$52,MATCH(กรอกข้อมูล!$C$5,'TABCV(Female)'!$C$1:$C$52,),MATCH(C18,'TABCV(Female)'!$C$1:$CY$1,)))*กรอกข้อมูล!$C$33/1000,IF(กรอกข้อมูล!$C$6="ชาย",INDEX('TABCV(Male)'!$C$56:$CY$127,MATCH(กรอกข้อมูล!$C$5,'TABCV(Male)'!$C$56:$C$127,),MATCH(C18,'TABCV(Male)'!$C$56:$CY$56,)),INDEX('TABCV(Female)'!$C$56:$CY$127,MATCH(กรอกข้อมูล!$C$5,'TABCV(Female)'!$C$56:$C$127,),MATCH(C18,'TABCV(Female)'!$C$56:$CY$56,)))*กรอกข้อมูล!$C$33/1000)</f>
        <v>16800</v>
      </c>
      <c r="F18" s="332">
        <f>IF(C18+กรอกข้อมูล!$C$5&lt;=99,IF(D18&gt;กรอกข้อมูล!$C$33,D18,กรอกข้อมูล!$C$33),0)</f>
        <v>150000</v>
      </c>
      <c r="G18" s="327"/>
      <c r="H18" s="330" t="str">
        <f>IF(กรอกข้อมูล!$C$5+I18&gt;99,"",กรอกข้อมูล!$C$5+I18)</f>
        <v/>
      </c>
      <c r="I18" s="330">
        <f t="shared" si="1"/>
        <v>54</v>
      </c>
      <c r="J18" s="333">
        <f>IF(AND(กรอกข้อมูล!$A$17="WLNP60L",H18&lt;61),กรอกข้อมูล!$F$17*กรอกข้อมูล!$G$7*ตารางแสดงผลประโยชน์!I18,IF(AND(กรอกข้อมูล!$A$17="WLNP99L",H18&lt;100),กรอกข้อมูล!$F$17*กรอกข้อมูล!$G$7*ตารางแสดงผลประโยชน์!I18,0))</f>
        <v>0</v>
      </c>
      <c r="K18" s="332">
        <f>IF(กรอกข้อมูล!$A$17="WLNP60L",IF(กรอกข้อมูล!$C$6="ชาย",INDEX('TABCV(Male)'!$C$1:$CY$52,MATCH(กรอกข้อมูล!$C$5,'TABCV(Male)'!$C$1:$C$52,),MATCH(I18,'TABCV(Male)'!$C$1:$CY$1,)),INDEX('TABCV(Female)'!$C$1:$CY$52,MATCH(กรอกข้อมูล!$C$5,'TABCV(Female)'!$C$1:$C$52,),MATCH(I18,'TABCV(Female)'!$C$1:$CY$1,)))*กรอกข้อมูล!$C$33/1000,IF(กรอกข้อมูล!$C$6="ชาย",INDEX('TABCV(Male)'!$C$56:$CY$127,MATCH(กรอกข้อมูล!$C$5,'TABCV(Male)'!$C$56:$C$127,),MATCH(I18,'TABCV(Male)'!$C$56:$CY$56,)),INDEX('TABCV(Female)'!$C$56:$CY$127,MATCH(กรอกข้อมูล!$C$5,'TABCV(Female)'!$C$56:$C$127,),MATCH(I18,'TABCV(Female)'!$C$56:$CY$56,)))*กรอกข้อมูล!$C$33/1000)</f>
        <v>0</v>
      </c>
      <c r="L18" s="332">
        <f>IF(I18+กรอกข้อมูล!$C$5&lt;=99,IF(J18&gt;กรอกข้อมูล!$C$33,J18,กรอกข้อมูล!$C$33),0)</f>
        <v>0</v>
      </c>
      <c r="M18" s="294"/>
    </row>
    <row r="19" spans="1:13" ht="20.25" customHeight="1" x14ac:dyDescent="0.2">
      <c r="A19" s="290"/>
      <c r="B19" s="334">
        <f>IF(กรอกข้อมูล!$C$5+C19&gt;99,"",กรอกข้อมูล!$C$5+C19)</f>
        <v>66</v>
      </c>
      <c r="C19" s="335">
        <f t="shared" si="0"/>
        <v>6</v>
      </c>
      <c r="D19" s="336">
        <f>IF(AND(กรอกข้อมูล!$A$17="WLNP60L",B19&lt;61),กรอกข้อมูล!$F$17*กรอกข้อมูล!$G$7*ตารางแสดงผลประโยชน์!C19,IF(AND(กรอกข้อมูล!$A$17="WLNP99L",B19&lt;100),กรอกข้อมูล!$F$17*กรอกข้อมูล!$G$7*ตารางแสดงผลประโยชน์!C19,0))</f>
        <v>46764</v>
      </c>
      <c r="E19" s="337">
        <f>IF(กรอกข้อมูล!$A$17="WLNP60L",IF(กรอกข้อมูล!$C$6="ชาย",INDEX('TABCV(Male)'!$C$1:$CY$52,MATCH(กรอกข้อมูล!$C$5,'TABCV(Male)'!$C$1:$C$52,),MATCH(C19,'TABCV(Male)'!$C$1:$CY$1,)),INDEX('TABCV(Female)'!$C$1:$CY$52,MATCH(กรอกข้อมูล!$C$5,'TABCV(Female)'!$C$1:$C$52,),MATCH(C19,'TABCV(Female)'!$C$1:$CY$1,)))*กรอกข้อมูล!$C$33/1000,IF(กรอกข้อมูล!$C$6="ชาย",INDEX('TABCV(Male)'!$C$56:$CY$127,MATCH(กรอกข้อมูล!$C$5,'TABCV(Male)'!$C$56:$C$127,),MATCH(C19,'TABCV(Male)'!$C$56:$CY$56,)),INDEX('TABCV(Female)'!$C$56:$CY$127,MATCH(กรอกข้อมูล!$C$5,'TABCV(Female)'!$C$56:$C$127,),MATCH(C19,'TABCV(Female)'!$C$56:$CY$56,)))*กรอกข้อมูล!$C$33/1000)</f>
        <v>22200</v>
      </c>
      <c r="F19" s="337">
        <f>IF(C19+กรอกข้อมูล!$C$5&lt;=99,IF(D19&gt;กรอกข้อมูล!$C$33,D19,กรอกข้อมูล!$C$33),0)</f>
        <v>150000</v>
      </c>
      <c r="G19" s="327"/>
      <c r="H19" s="335" t="str">
        <f>IF(กรอกข้อมูล!$C$5+I19&gt;99,"",กรอกข้อมูล!$C$5+I19)</f>
        <v/>
      </c>
      <c r="I19" s="335">
        <f t="shared" si="1"/>
        <v>55</v>
      </c>
      <c r="J19" s="338">
        <f>IF(AND(กรอกข้อมูล!$A$17="WLNP60L",H19&lt;61),กรอกข้อมูล!$F$17*กรอกข้อมูล!$G$7*ตารางแสดงผลประโยชน์!I19,IF(AND(กรอกข้อมูล!$A$17="WLNP99L",H19&lt;100),กรอกข้อมูล!$F$17*กรอกข้อมูล!$G$7*ตารางแสดงผลประโยชน์!I19,0))</f>
        <v>0</v>
      </c>
      <c r="K19" s="337">
        <f>IF(กรอกข้อมูล!$A$17="WLNP60L",IF(กรอกข้อมูล!$C$6="ชาย",INDEX('TABCV(Male)'!$C$1:$CY$52,MATCH(กรอกข้อมูล!$C$5,'TABCV(Male)'!$C$1:$C$52,),MATCH(I19,'TABCV(Male)'!$C$1:$CY$1,)),INDEX('TABCV(Female)'!$C$1:$CY$52,MATCH(กรอกข้อมูล!$C$5,'TABCV(Female)'!$C$1:$C$52,),MATCH(I19,'TABCV(Female)'!$C$1:$CY$1,)))*กรอกข้อมูล!$C$33/1000,IF(กรอกข้อมูล!$C$6="ชาย",INDEX('TABCV(Male)'!$C$56:$CY$127,MATCH(กรอกข้อมูล!$C$5,'TABCV(Male)'!$C$56:$C$127,),MATCH(I19,'TABCV(Male)'!$C$56:$CY$56,)),INDEX('TABCV(Female)'!$C$56:$CY$127,MATCH(กรอกข้อมูล!$C$5,'TABCV(Female)'!$C$56:$C$127,),MATCH(I19,'TABCV(Female)'!$C$56:$CY$56,)))*กรอกข้อมูล!$C$33/1000)</f>
        <v>0</v>
      </c>
      <c r="L19" s="337">
        <f>IF(I19+กรอกข้อมูล!$C$5&lt;=99,IF(J19&gt;กรอกข้อมูล!$C$33,J19,กรอกข้อมูล!$C$33),0)</f>
        <v>0</v>
      </c>
      <c r="M19" s="294"/>
    </row>
    <row r="20" spans="1:13" ht="20.25" customHeight="1" x14ac:dyDescent="0.2">
      <c r="A20" s="290"/>
      <c r="B20" s="334">
        <f>IF(กรอกข้อมูล!$C$5+C20&gt;99,"",กรอกข้อมูล!$C$5+C20)</f>
        <v>67</v>
      </c>
      <c r="C20" s="335">
        <f t="shared" si="0"/>
        <v>7</v>
      </c>
      <c r="D20" s="336">
        <f>IF(AND(กรอกข้อมูล!$A$17="WLNP60L",B20&lt;61),กรอกข้อมูล!$F$17*กรอกข้อมูล!$G$7*ตารางแสดงผลประโยชน์!C20,IF(AND(กรอกข้อมูล!$A$17="WLNP99L",B20&lt;100),กรอกข้อมูล!$F$17*กรอกข้อมูล!$G$7*ตารางแสดงผลประโยชน์!C20,0))</f>
        <v>54558</v>
      </c>
      <c r="E20" s="337">
        <f>IF(กรอกข้อมูล!$A$17="WLNP60L",IF(กรอกข้อมูล!$C$6="ชาย",INDEX('TABCV(Male)'!$C$1:$CY$52,MATCH(กรอกข้อมูล!$C$5,'TABCV(Male)'!$C$1:$C$52,),MATCH(C20,'TABCV(Male)'!$C$1:$CY$1,)),INDEX('TABCV(Female)'!$C$1:$CY$52,MATCH(กรอกข้อมูล!$C$5,'TABCV(Female)'!$C$1:$C$52,),MATCH(C20,'TABCV(Female)'!$C$1:$CY$1,)))*กรอกข้อมูล!$C$33/1000,IF(กรอกข้อมูล!$C$6="ชาย",INDEX('TABCV(Male)'!$C$56:$CY$127,MATCH(กรอกข้อมูล!$C$5,'TABCV(Male)'!$C$56:$C$127,),MATCH(C20,'TABCV(Male)'!$C$56:$CY$56,)),INDEX('TABCV(Female)'!$C$56:$CY$127,MATCH(กรอกข้อมูล!$C$5,'TABCV(Female)'!$C$56:$C$127,),MATCH(C20,'TABCV(Female)'!$C$56:$CY$56,)))*กรอกข้อมูล!$C$33/1000)</f>
        <v>28050</v>
      </c>
      <c r="F20" s="337">
        <f>IF(C20+กรอกข้อมูล!$C$5&lt;=99,IF(D20&gt;กรอกข้อมูล!$C$33,D20,กรอกข้อมูล!$C$33),0)</f>
        <v>150000</v>
      </c>
      <c r="G20" s="327"/>
      <c r="H20" s="335" t="str">
        <f>IF(กรอกข้อมูล!$C$5+I20&gt;99,"",กรอกข้อมูล!$C$5+I20)</f>
        <v/>
      </c>
      <c r="I20" s="335">
        <f t="shared" si="1"/>
        <v>56</v>
      </c>
      <c r="J20" s="338">
        <f>IF(AND(กรอกข้อมูล!$A$17="WLNP60L",H20&lt;61),กรอกข้อมูล!$F$17*กรอกข้อมูล!$G$7*ตารางแสดงผลประโยชน์!I20,IF(AND(กรอกข้อมูล!$A$17="WLNP99L",H20&lt;100),กรอกข้อมูล!$F$17*กรอกข้อมูล!$G$7*ตารางแสดงผลประโยชน์!I20,0))</f>
        <v>0</v>
      </c>
      <c r="K20" s="337">
        <f>IF(กรอกข้อมูล!$A$17="WLNP60L",IF(กรอกข้อมูล!$C$6="ชาย",INDEX('TABCV(Male)'!$C$1:$CY$52,MATCH(กรอกข้อมูล!$C$5,'TABCV(Male)'!$C$1:$C$52,),MATCH(I20,'TABCV(Male)'!$C$1:$CY$1,)),INDEX('TABCV(Female)'!$C$1:$CY$52,MATCH(กรอกข้อมูล!$C$5,'TABCV(Female)'!$C$1:$C$52,),MATCH(I20,'TABCV(Female)'!$C$1:$CY$1,)))*กรอกข้อมูล!$C$33/1000,IF(กรอกข้อมูล!$C$6="ชาย",INDEX('TABCV(Male)'!$C$56:$CY$127,MATCH(กรอกข้อมูล!$C$5,'TABCV(Male)'!$C$56:$C$127,),MATCH(I20,'TABCV(Male)'!$C$56:$CY$56,)),INDEX('TABCV(Female)'!$C$56:$CY$127,MATCH(กรอกข้อมูล!$C$5,'TABCV(Female)'!$C$56:$C$127,),MATCH(I20,'TABCV(Female)'!$C$56:$CY$56,)))*กรอกข้อมูล!$C$33/1000)</f>
        <v>0</v>
      </c>
      <c r="L20" s="337">
        <f>IF(I20+กรอกข้อมูล!$C$5&lt;=99,IF(J20&gt;กรอกข้อมูล!$C$33,J20,กรอกข้อมูล!$C$33),0)</f>
        <v>0</v>
      </c>
      <c r="M20" s="294"/>
    </row>
    <row r="21" spans="1:13" ht="20.25" customHeight="1" x14ac:dyDescent="0.2">
      <c r="A21" s="290"/>
      <c r="B21" s="334">
        <f>IF(กรอกข้อมูล!$C$5+C21&gt;99,"",กรอกข้อมูล!$C$5+C21)</f>
        <v>68</v>
      </c>
      <c r="C21" s="335">
        <f t="shared" si="0"/>
        <v>8</v>
      </c>
      <c r="D21" s="336">
        <f>IF(AND(กรอกข้อมูล!$A$17="WLNP60L",B21&lt;61),กรอกข้อมูล!$F$17*กรอกข้อมูล!$G$7*ตารางแสดงผลประโยชน์!C21,IF(AND(กรอกข้อมูล!$A$17="WLNP99L",B21&lt;100),กรอกข้อมูล!$F$17*กรอกข้อมูล!$G$7*ตารางแสดงผลประโยชน์!C21,0))</f>
        <v>62352</v>
      </c>
      <c r="E21" s="337">
        <f>IF(กรอกข้อมูล!$A$17="WLNP60L",IF(กรอกข้อมูล!$C$6="ชาย",INDEX('TABCV(Male)'!$C$1:$CY$52,MATCH(กรอกข้อมูล!$C$5,'TABCV(Male)'!$C$1:$C$52,),MATCH(C21,'TABCV(Male)'!$C$1:$CY$1,)),INDEX('TABCV(Female)'!$C$1:$CY$52,MATCH(กรอกข้อมูล!$C$5,'TABCV(Female)'!$C$1:$C$52,),MATCH(C21,'TABCV(Female)'!$C$1:$CY$1,)))*กรอกข้อมูล!$C$33/1000,IF(กรอกข้อมูล!$C$6="ชาย",INDEX('TABCV(Male)'!$C$56:$CY$127,MATCH(กรอกข้อมูล!$C$5,'TABCV(Male)'!$C$56:$C$127,),MATCH(C21,'TABCV(Male)'!$C$56:$CY$56,)),INDEX('TABCV(Female)'!$C$56:$CY$127,MATCH(กรอกข้อมูล!$C$5,'TABCV(Female)'!$C$56:$C$127,),MATCH(C21,'TABCV(Female)'!$C$56:$CY$56,)))*กรอกข้อมูล!$C$33/1000)</f>
        <v>32700</v>
      </c>
      <c r="F21" s="337">
        <f>IF(C21+กรอกข้อมูล!$C$5&lt;=99,IF(D21&gt;กรอกข้อมูล!$C$33,D21,กรอกข้อมูล!$C$33),0)</f>
        <v>150000</v>
      </c>
      <c r="G21" s="327"/>
      <c r="H21" s="335" t="str">
        <f>IF(กรอกข้อมูล!$C$5+I21&gt;99,"",กรอกข้อมูล!$C$5+I21)</f>
        <v/>
      </c>
      <c r="I21" s="335">
        <f t="shared" si="1"/>
        <v>57</v>
      </c>
      <c r="J21" s="338">
        <f>IF(AND(กรอกข้อมูล!$A$17="WLNP60L",H21&lt;61),กรอกข้อมูล!$F$17*กรอกข้อมูล!$G$7*ตารางแสดงผลประโยชน์!I21,IF(AND(กรอกข้อมูล!$A$17="WLNP99L",H21&lt;100),กรอกข้อมูล!$F$17*กรอกข้อมูล!$G$7*ตารางแสดงผลประโยชน์!I21,0))</f>
        <v>0</v>
      </c>
      <c r="K21" s="337">
        <f>IF(กรอกข้อมูล!$A$17="WLNP60L",IF(กรอกข้อมูล!$C$6="ชาย",INDEX('TABCV(Male)'!$C$1:$CY$52,MATCH(กรอกข้อมูล!$C$5,'TABCV(Male)'!$C$1:$C$52,),MATCH(I21,'TABCV(Male)'!$C$1:$CY$1,)),INDEX('TABCV(Female)'!$C$1:$CY$52,MATCH(กรอกข้อมูล!$C$5,'TABCV(Female)'!$C$1:$C$52,),MATCH(I21,'TABCV(Female)'!$C$1:$CY$1,)))*กรอกข้อมูล!$C$33/1000,IF(กรอกข้อมูล!$C$6="ชาย",INDEX('TABCV(Male)'!$C$56:$CY$127,MATCH(กรอกข้อมูล!$C$5,'TABCV(Male)'!$C$56:$C$127,),MATCH(I21,'TABCV(Male)'!$C$56:$CY$56,)),INDEX('TABCV(Female)'!$C$56:$CY$127,MATCH(กรอกข้อมูล!$C$5,'TABCV(Female)'!$C$56:$C$127,),MATCH(I21,'TABCV(Female)'!$C$56:$CY$56,)))*กรอกข้อมูล!$C$33/1000)</f>
        <v>0</v>
      </c>
      <c r="L21" s="337">
        <f>IF(I21+กรอกข้อมูล!$C$5&lt;=99,IF(J21&gt;กรอกข้อมูล!$C$33,J21,กรอกข้อมูล!$C$33),0)</f>
        <v>0</v>
      </c>
      <c r="M21" s="294"/>
    </row>
    <row r="22" spans="1:13" ht="20.25" customHeight="1" x14ac:dyDescent="0.2">
      <c r="A22" s="290"/>
      <c r="B22" s="334">
        <f>IF(กรอกข้อมูล!$C$5+C22&gt;99,"",กรอกข้อมูล!$C$5+C22)</f>
        <v>69</v>
      </c>
      <c r="C22" s="335">
        <f t="shared" si="0"/>
        <v>9</v>
      </c>
      <c r="D22" s="336">
        <f>IF(AND(กรอกข้อมูล!$A$17="WLNP60L",B22&lt;61),กรอกข้อมูล!$F$17*กรอกข้อมูล!$G$7*ตารางแสดงผลประโยชน์!C22,IF(AND(กรอกข้อมูล!$A$17="WLNP99L",B22&lt;100),กรอกข้อมูล!$F$17*กรอกข้อมูล!$G$7*ตารางแสดงผลประโยชน์!C22,0))</f>
        <v>70146</v>
      </c>
      <c r="E22" s="337">
        <f>IF(กรอกข้อมูล!$A$17="WLNP60L",IF(กรอกข้อมูล!$C$6="ชาย",INDEX('TABCV(Male)'!$C$1:$CY$52,MATCH(กรอกข้อมูล!$C$5,'TABCV(Male)'!$C$1:$C$52,),MATCH(C22,'TABCV(Male)'!$C$1:$CY$1,)),INDEX('TABCV(Female)'!$C$1:$CY$52,MATCH(กรอกข้อมูล!$C$5,'TABCV(Female)'!$C$1:$C$52,),MATCH(C22,'TABCV(Female)'!$C$1:$CY$1,)))*กรอกข้อมูล!$C$33/1000,IF(กรอกข้อมูล!$C$6="ชาย",INDEX('TABCV(Male)'!$C$56:$CY$127,MATCH(กรอกข้อมูล!$C$5,'TABCV(Male)'!$C$56:$C$127,),MATCH(C22,'TABCV(Male)'!$C$56:$CY$56,)),INDEX('TABCV(Female)'!$C$56:$CY$127,MATCH(กรอกข้อมูล!$C$5,'TABCV(Female)'!$C$56:$C$127,),MATCH(C22,'TABCV(Female)'!$C$56:$CY$56,)))*กรอกข้อมูล!$C$33/1000)</f>
        <v>37350</v>
      </c>
      <c r="F22" s="337">
        <f>IF(C22+กรอกข้อมูล!$C$5&lt;=99,IF(D22&gt;กรอกข้อมูล!$C$33,D22,กรอกข้อมูล!$C$33),0)</f>
        <v>150000</v>
      </c>
      <c r="G22" s="327"/>
      <c r="H22" s="335" t="str">
        <f>IF(กรอกข้อมูล!$C$5+I22&gt;99,"",กรอกข้อมูล!$C$5+I22)</f>
        <v/>
      </c>
      <c r="I22" s="335">
        <f t="shared" si="1"/>
        <v>58</v>
      </c>
      <c r="J22" s="338">
        <f>IF(AND(กรอกข้อมูล!$A$17="WLNP60L",H22&lt;61),กรอกข้อมูล!$F$17*กรอกข้อมูล!$G$7*ตารางแสดงผลประโยชน์!I22,IF(AND(กรอกข้อมูล!$A$17="WLNP99L",H22&lt;100),กรอกข้อมูล!$F$17*กรอกข้อมูล!$G$7*ตารางแสดงผลประโยชน์!I22,0))</f>
        <v>0</v>
      </c>
      <c r="K22" s="337">
        <f>IF(กรอกข้อมูล!$A$17="WLNP60L",IF(กรอกข้อมูล!$C$6="ชาย",INDEX('TABCV(Male)'!$C$1:$CY$52,MATCH(กรอกข้อมูล!$C$5,'TABCV(Male)'!$C$1:$C$52,),MATCH(I22,'TABCV(Male)'!$C$1:$CY$1,)),INDEX('TABCV(Female)'!$C$1:$CY$52,MATCH(กรอกข้อมูล!$C$5,'TABCV(Female)'!$C$1:$C$52,),MATCH(I22,'TABCV(Female)'!$C$1:$CY$1,)))*กรอกข้อมูล!$C$33/1000,IF(กรอกข้อมูล!$C$6="ชาย",INDEX('TABCV(Male)'!$C$56:$CY$127,MATCH(กรอกข้อมูล!$C$5,'TABCV(Male)'!$C$56:$C$127,),MATCH(I22,'TABCV(Male)'!$C$56:$CY$56,)),INDEX('TABCV(Female)'!$C$56:$CY$127,MATCH(กรอกข้อมูล!$C$5,'TABCV(Female)'!$C$56:$C$127,),MATCH(I22,'TABCV(Female)'!$C$56:$CY$56,)))*กรอกข้อมูล!$C$33/1000)</f>
        <v>0</v>
      </c>
      <c r="L22" s="337">
        <f>IF(I22+กรอกข้อมูล!$C$5&lt;=99,IF(J22&gt;กรอกข้อมูล!$C$33,J22,กรอกข้อมูล!$C$33),0)</f>
        <v>0</v>
      </c>
      <c r="M22" s="294"/>
    </row>
    <row r="23" spans="1:13" ht="20.25" customHeight="1" x14ac:dyDescent="0.2">
      <c r="A23" s="290"/>
      <c r="B23" s="334">
        <f>IF(กรอกข้อมูล!$C$5+C23&gt;99,"",กรอกข้อมูล!$C$5+C23)</f>
        <v>70</v>
      </c>
      <c r="C23" s="335">
        <f t="shared" si="0"/>
        <v>10</v>
      </c>
      <c r="D23" s="336">
        <f>IF(AND(กรอกข้อมูล!$A$17="WLNP60L",B23&lt;61),กรอกข้อมูล!$F$17*กรอกข้อมูล!$G$7*ตารางแสดงผลประโยชน์!C23,IF(AND(กรอกข้อมูล!$A$17="WLNP99L",B23&lt;100),กรอกข้อมูล!$F$17*กรอกข้อมูล!$G$7*ตารางแสดงผลประโยชน์!C23,0))</f>
        <v>77940</v>
      </c>
      <c r="E23" s="337">
        <f>IF(กรอกข้อมูล!$A$17="WLNP60L",IF(กรอกข้อมูล!$C$6="ชาย",INDEX('TABCV(Male)'!$C$1:$CY$52,MATCH(กรอกข้อมูล!$C$5,'TABCV(Male)'!$C$1:$C$52,),MATCH(C23,'TABCV(Male)'!$C$1:$CY$1,)),INDEX('TABCV(Female)'!$C$1:$CY$52,MATCH(กรอกข้อมูล!$C$5,'TABCV(Female)'!$C$1:$C$52,),MATCH(C23,'TABCV(Female)'!$C$1:$CY$1,)))*กรอกข้อมูล!$C$33/1000,IF(กรอกข้อมูล!$C$6="ชาย",INDEX('TABCV(Male)'!$C$56:$CY$127,MATCH(กรอกข้อมูล!$C$5,'TABCV(Male)'!$C$56:$C$127,),MATCH(C23,'TABCV(Male)'!$C$56:$CY$56,)),INDEX('TABCV(Female)'!$C$56:$CY$127,MATCH(กรอกข้อมูล!$C$5,'TABCV(Female)'!$C$56:$C$127,),MATCH(C23,'TABCV(Female)'!$C$56:$CY$56,)))*กรอกข้อมูล!$C$33/1000)</f>
        <v>42000</v>
      </c>
      <c r="F23" s="337">
        <f>IF(C23+กรอกข้อมูล!$C$5&lt;=99,IF(D23&gt;กรอกข้อมูล!$C$33,D23,กรอกข้อมูล!$C$33),0)</f>
        <v>150000</v>
      </c>
      <c r="G23" s="327"/>
      <c r="H23" s="335" t="str">
        <f>IF(กรอกข้อมูล!$C$5+I23&gt;99,"",กรอกข้อมูล!$C$5+I23)</f>
        <v/>
      </c>
      <c r="I23" s="335">
        <f t="shared" si="1"/>
        <v>59</v>
      </c>
      <c r="J23" s="338">
        <f>IF(AND(กรอกข้อมูล!$A$17="WLNP60L",H23&lt;61),กรอกข้อมูล!$F$17*กรอกข้อมูล!$G$7*ตารางแสดงผลประโยชน์!I23,IF(AND(กรอกข้อมูล!$A$17="WLNP99L",H23&lt;100),กรอกข้อมูล!$F$17*กรอกข้อมูล!$G$7*ตารางแสดงผลประโยชน์!I23,0))</f>
        <v>0</v>
      </c>
      <c r="K23" s="337">
        <f>IF(กรอกข้อมูล!$A$17="WLNP60L",IF(กรอกข้อมูล!$C$6="ชาย",INDEX('TABCV(Male)'!$C$1:$CY$52,MATCH(กรอกข้อมูล!$C$5,'TABCV(Male)'!$C$1:$C$52,),MATCH(I23,'TABCV(Male)'!$C$1:$CY$1,)),INDEX('TABCV(Female)'!$C$1:$CY$52,MATCH(กรอกข้อมูล!$C$5,'TABCV(Female)'!$C$1:$C$52,),MATCH(I23,'TABCV(Female)'!$C$1:$CY$1,)))*กรอกข้อมูล!$C$33/1000,IF(กรอกข้อมูล!$C$6="ชาย",INDEX('TABCV(Male)'!$C$56:$CY$127,MATCH(กรอกข้อมูล!$C$5,'TABCV(Male)'!$C$56:$C$127,),MATCH(I23,'TABCV(Male)'!$C$56:$CY$56,)),INDEX('TABCV(Female)'!$C$56:$CY$127,MATCH(กรอกข้อมูล!$C$5,'TABCV(Female)'!$C$56:$C$127,),MATCH(I23,'TABCV(Female)'!$C$56:$CY$56,)))*กรอกข้อมูล!$C$33/1000)</f>
        <v>0</v>
      </c>
      <c r="L23" s="337">
        <f>IF(I23+กรอกข้อมูล!$C$5&lt;=99,IF(J23&gt;กรอกข้อมูล!$C$33,J23,กรอกข้อมูล!$C$33),0)</f>
        <v>0</v>
      </c>
      <c r="M23" s="294"/>
    </row>
    <row r="24" spans="1:13" ht="20.25" customHeight="1" x14ac:dyDescent="0.2">
      <c r="A24" s="290"/>
      <c r="B24" s="329">
        <f>IF(กรอกข้อมูล!$C$5+C24&gt;99,"",กรอกข้อมูล!$C$5+C24)</f>
        <v>71</v>
      </c>
      <c r="C24" s="330">
        <f t="shared" si="0"/>
        <v>11</v>
      </c>
      <c r="D24" s="331">
        <f>IF(AND(กรอกข้อมูล!$A$17="WLNP60L",B24&lt;61),กรอกข้อมูล!$F$17*กรอกข้อมูล!$G$7*ตารางแสดงผลประโยชน์!C24,IF(AND(กรอกข้อมูล!$A$17="WLNP99L",B24&lt;100),กรอกข้อมูล!$F$17*กรอกข้อมูล!$G$7*ตารางแสดงผลประโยชน์!C24,0))</f>
        <v>85734</v>
      </c>
      <c r="E24" s="332">
        <f>IF(กรอกข้อมูล!$A$17="WLNP60L",IF(กรอกข้อมูล!$C$6="ชาย",INDEX('TABCV(Male)'!$C$1:$CY$52,MATCH(กรอกข้อมูล!$C$5,'TABCV(Male)'!$C$1:$C$52,),MATCH(C24,'TABCV(Male)'!$C$1:$CY$1,)),INDEX('TABCV(Female)'!$C$1:$CY$52,MATCH(กรอกข้อมูล!$C$5,'TABCV(Female)'!$C$1:$C$52,),MATCH(C24,'TABCV(Female)'!$C$1:$CY$1,)))*กรอกข้อมูล!$C$33/1000,IF(กรอกข้อมูล!$C$6="ชาย",INDEX('TABCV(Male)'!$C$56:$CY$127,MATCH(กรอกข้อมูล!$C$5,'TABCV(Male)'!$C$56:$C$127,),MATCH(C24,'TABCV(Male)'!$C$56:$CY$56,)),INDEX('TABCV(Female)'!$C$56:$CY$127,MATCH(กรอกข้อมูล!$C$5,'TABCV(Female)'!$C$56:$C$127,),MATCH(C24,'TABCV(Female)'!$C$56:$CY$56,)))*กรอกข้อมูล!$C$33/1000)</f>
        <v>46500</v>
      </c>
      <c r="F24" s="332">
        <f>IF(C24+กรอกข้อมูล!$C$5&lt;=99,IF(D24&gt;กรอกข้อมูล!$C$33,D24,กรอกข้อมูล!$C$33),0)</f>
        <v>150000</v>
      </c>
      <c r="G24" s="327"/>
      <c r="H24" s="330" t="str">
        <f>IF(กรอกข้อมูล!$C$5+I24&gt;99,"",กรอกข้อมูล!$C$5+I24)</f>
        <v/>
      </c>
      <c r="I24" s="330">
        <f t="shared" si="1"/>
        <v>60</v>
      </c>
      <c r="J24" s="333">
        <f>IF(AND(กรอกข้อมูล!$A$17="WLNP60L",H24&lt;61),กรอกข้อมูล!$F$17*กรอกข้อมูล!$G$7*ตารางแสดงผลประโยชน์!I24,IF(AND(กรอกข้อมูล!$A$17="WLNP99L",H24&lt;100),กรอกข้อมูล!$F$17*กรอกข้อมูล!$G$7*ตารางแสดงผลประโยชน์!I24,0))</f>
        <v>0</v>
      </c>
      <c r="K24" s="332">
        <f>IF(กรอกข้อมูล!$A$17="WLNP60L",IF(กรอกข้อมูล!$C$6="ชาย",INDEX('TABCV(Male)'!$C$1:$CY$52,MATCH(กรอกข้อมูล!$C$5,'TABCV(Male)'!$C$1:$C$52,),MATCH(I24,'TABCV(Male)'!$C$1:$CY$1,)),INDEX('TABCV(Female)'!$C$1:$CY$52,MATCH(กรอกข้อมูล!$C$5,'TABCV(Female)'!$C$1:$C$52,),MATCH(I24,'TABCV(Female)'!$C$1:$CY$1,)))*กรอกข้อมูล!$C$33/1000,IF(กรอกข้อมูล!$C$6="ชาย",INDEX('TABCV(Male)'!$C$56:$CY$127,MATCH(กรอกข้อมูล!$C$5,'TABCV(Male)'!$C$56:$C$127,),MATCH(I24,'TABCV(Male)'!$C$56:$CY$56,)),INDEX('TABCV(Female)'!$C$56:$CY$127,MATCH(กรอกข้อมูล!$C$5,'TABCV(Female)'!$C$56:$C$127,),MATCH(I24,'TABCV(Female)'!$C$56:$CY$56,)))*กรอกข้อมูล!$C$33/1000)</f>
        <v>0</v>
      </c>
      <c r="L24" s="332">
        <f>IF(I24+กรอกข้อมูล!$C$5&lt;=99,IF(J24&gt;กรอกข้อมูล!$C$33,J24,กรอกข้อมูล!$C$33),0)</f>
        <v>0</v>
      </c>
      <c r="M24" s="294"/>
    </row>
    <row r="25" spans="1:13" ht="20.25" customHeight="1" x14ac:dyDescent="0.2">
      <c r="A25" s="290"/>
      <c r="B25" s="329">
        <f>IF(กรอกข้อมูล!$C$5+C25&gt;99,"",กรอกข้อมูล!$C$5+C25)</f>
        <v>72</v>
      </c>
      <c r="C25" s="330">
        <f t="shared" si="0"/>
        <v>12</v>
      </c>
      <c r="D25" s="331">
        <f>IF(AND(กรอกข้อมูล!$A$17="WLNP60L",B25&lt;61),กรอกข้อมูล!$F$17*กรอกข้อมูล!$G$7*ตารางแสดงผลประโยชน์!C25,IF(AND(กรอกข้อมูล!$A$17="WLNP99L",B25&lt;100),กรอกข้อมูล!$F$17*กรอกข้อมูล!$G$7*ตารางแสดงผลประโยชน์!C25,0))</f>
        <v>93528</v>
      </c>
      <c r="E25" s="332">
        <f>IF(กรอกข้อมูล!$A$17="WLNP60L",IF(กรอกข้อมูล!$C$6="ชาย",INDEX('TABCV(Male)'!$C$1:$CY$52,MATCH(กรอกข้อมูล!$C$5,'TABCV(Male)'!$C$1:$C$52,),MATCH(C25,'TABCV(Male)'!$C$1:$CY$1,)),INDEX('TABCV(Female)'!$C$1:$CY$52,MATCH(กรอกข้อมูล!$C$5,'TABCV(Female)'!$C$1:$C$52,),MATCH(C25,'TABCV(Female)'!$C$1:$CY$1,)))*กรอกข้อมูล!$C$33/1000,IF(กรอกข้อมูล!$C$6="ชาย",INDEX('TABCV(Male)'!$C$56:$CY$127,MATCH(กรอกข้อมูล!$C$5,'TABCV(Male)'!$C$56:$C$127,),MATCH(C25,'TABCV(Male)'!$C$56:$CY$56,)),INDEX('TABCV(Female)'!$C$56:$CY$127,MATCH(กรอกข้อมูล!$C$5,'TABCV(Female)'!$C$56:$C$127,),MATCH(C25,'TABCV(Female)'!$C$56:$CY$56,)))*กรอกข้อมูล!$C$33/1000)</f>
        <v>51000</v>
      </c>
      <c r="F25" s="332">
        <f>IF(C25+กรอกข้อมูล!$C$5&lt;=99,IF(D25&gt;กรอกข้อมูล!$C$33,D25,กรอกข้อมูล!$C$33),0)</f>
        <v>150000</v>
      </c>
      <c r="G25" s="327"/>
      <c r="H25" s="330" t="str">
        <f>IF(กรอกข้อมูล!$C$5+I25&gt;99,"",กรอกข้อมูล!$C$5+I25)</f>
        <v/>
      </c>
      <c r="I25" s="330">
        <f t="shared" si="1"/>
        <v>61</v>
      </c>
      <c r="J25" s="333">
        <f>IF(AND(กรอกข้อมูล!$A$17="WLNP60L",H25&lt;61),กรอกข้อมูล!$F$17*กรอกข้อมูล!$G$7*ตารางแสดงผลประโยชน์!I25,IF(AND(กรอกข้อมูล!$A$17="WLNP99L",H25&lt;100),กรอกข้อมูล!$F$17*กรอกข้อมูล!$G$7*ตารางแสดงผลประโยชน์!I25,0))</f>
        <v>0</v>
      </c>
      <c r="K25" s="332">
        <f>IF(กรอกข้อมูล!$A$17="WLNP60L",IF(กรอกข้อมูล!$C$6="ชาย",INDEX('TABCV(Male)'!$C$1:$CY$52,MATCH(กรอกข้อมูล!$C$5,'TABCV(Male)'!$C$1:$C$52,),MATCH(I25,'TABCV(Male)'!$C$1:$CY$1,)),INDEX('TABCV(Female)'!$C$1:$CY$52,MATCH(กรอกข้อมูล!$C$5,'TABCV(Female)'!$C$1:$C$52,),MATCH(I25,'TABCV(Female)'!$C$1:$CY$1,)))*กรอกข้อมูล!$C$33/1000,IF(กรอกข้อมูล!$C$6="ชาย",INDEX('TABCV(Male)'!$C$56:$CY$127,MATCH(กรอกข้อมูล!$C$5,'TABCV(Male)'!$C$56:$C$127,),MATCH(I25,'TABCV(Male)'!$C$56:$CY$56,)),INDEX('TABCV(Female)'!$C$56:$CY$127,MATCH(กรอกข้อมูล!$C$5,'TABCV(Female)'!$C$56:$C$127,),MATCH(I25,'TABCV(Female)'!$C$56:$CY$56,)))*กรอกข้อมูล!$C$33/1000)</f>
        <v>0</v>
      </c>
      <c r="L25" s="332">
        <f>IF(I25+กรอกข้อมูล!$C$5&lt;=99,IF(J25&gt;กรอกข้อมูล!$C$33,J25,กรอกข้อมูล!$C$33),0)</f>
        <v>0</v>
      </c>
      <c r="M25" s="294"/>
    </row>
    <row r="26" spans="1:13" ht="20.25" customHeight="1" x14ac:dyDescent="0.2">
      <c r="A26" s="290"/>
      <c r="B26" s="329">
        <f>IF(กรอกข้อมูล!$C$5+C26&gt;99,"",กรอกข้อมูล!$C$5+C26)</f>
        <v>73</v>
      </c>
      <c r="C26" s="330">
        <f t="shared" si="0"/>
        <v>13</v>
      </c>
      <c r="D26" s="331">
        <f>IF(AND(กรอกข้อมูล!$A$17="WLNP60L",B26&lt;61),กรอกข้อมูล!$F$17*กรอกข้อมูล!$G$7*ตารางแสดงผลประโยชน์!C26,IF(AND(กรอกข้อมูล!$A$17="WLNP99L",B26&lt;100),กรอกข้อมูล!$F$17*กรอกข้อมูล!$G$7*ตารางแสดงผลประโยชน์!C26,0))</f>
        <v>101322</v>
      </c>
      <c r="E26" s="332">
        <f>IF(กรอกข้อมูล!$A$17="WLNP60L",IF(กรอกข้อมูล!$C$6="ชาย",INDEX('TABCV(Male)'!$C$1:$CY$52,MATCH(กรอกข้อมูล!$C$5,'TABCV(Male)'!$C$1:$C$52,),MATCH(C26,'TABCV(Male)'!$C$1:$CY$1,)),INDEX('TABCV(Female)'!$C$1:$CY$52,MATCH(กรอกข้อมูล!$C$5,'TABCV(Female)'!$C$1:$C$52,),MATCH(C26,'TABCV(Female)'!$C$1:$CY$1,)))*กรอกข้อมูล!$C$33/1000,IF(กรอกข้อมูล!$C$6="ชาย",INDEX('TABCV(Male)'!$C$56:$CY$127,MATCH(กรอกข้อมูล!$C$5,'TABCV(Male)'!$C$56:$C$127,),MATCH(C26,'TABCV(Male)'!$C$56:$CY$56,)),INDEX('TABCV(Female)'!$C$56:$CY$127,MATCH(กรอกข้อมูล!$C$5,'TABCV(Female)'!$C$56:$C$127,),MATCH(C26,'TABCV(Female)'!$C$56:$CY$56,)))*กรอกข้อมูล!$C$33/1000)</f>
        <v>55350</v>
      </c>
      <c r="F26" s="332">
        <f>IF(C26+กรอกข้อมูล!$C$5&lt;=99,IF(D26&gt;กรอกข้อมูล!$C$33,D26,กรอกข้อมูล!$C$33),0)</f>
        <v>150000</v>
      </c>
      <c r="G26" s="327"/>
      <c r="H26" s="330" t="str">
        <f>IF(กรอกข้อมูล!$C$5+I26&gt;99,"",กรอกข้อมูล!$C$5+I26)</f>
        <v/>
      </c>
      <c r="I26" s="330">
        <f t="shared" si="1"/>
        <v>62</v>
      </c>
      <c r="J26" s="333">
        <f>IF(AND(กรอกข้อมูล!$A$17="WLNP60L",H26&lt;61),กรอกข้อมูล!$F$17*กรอกข้อมูล!$G$7*ตารางแสดงผลประโยชน์!I26,IF(AND(กรอกข้อมูล!$A$17="WLNP99L",H26&lt;100),กรอกข้อมูล!$F$17*กรอกข้อมูล!$G$7*ตารางแสดงผลประโยชน์!I26,0))</f>
        <v>0</v>
      </c>
      <c r="K26" s="332">
        <f>IF(กรอกข้อมูล!$A$17="WLNP60L",IF(กรอกข้อมูล!$C$6="ชาย",INDEX('TABCV(Male)'!$C$1:$CY$52,MATCH(กรอกข้อมูล!$C$5,'TABCV(Male)'!$C$1:$C$52,),MATCH(I26,'TABCV(Male)'!$C$1:$CY$1,)),INDEX('TABCV(Female)'!$C$1:$CY$52,MATCH(กรอกข้อมูล!$C$5,'TABCV(Female)'!$C$1:$C$52,),MATCH(I26,'TABCV(Female)'!$C$1:$CY$1,)))*กรอกข้อมูล!$C$33/1000,IF(กรอกข้อมูล!$C$6="ชาย",INDEX('TABCV(Male)'!$C$56:$CY$127,MATCH(กรอกข้อมูล!$C$5,'TABCV(Male)'!$C$56:$C$127,),MATCH(I26,'TABCV(Male)'!$C$56:$CY$56,)),INDEX('TABCV(Female)'!$C$56:$CY$127,MATCH(กรอกข้อมูล!$C$5,'TABCV(Female)'!$C$56:$C$127,),MATCH(I26,'TABCV(Female)'!$C$56:$CY$56,)))*กรอกข้อมูล!$C$33/1000)</f>
        <v>0</v>
      </c>
      <c r="L26" s="332">
        <f>IF(I26+กรอกข้อมูล!$C$5&lt;=99,IF(J26&gt;กรอกข้อมูล!$C$33,J26,กรอกข้อมูล!$C$33),0)</f>
        <v>0</v>
      </c>
      <c r="M26" s="294"/>
    </row>
    <row r="27" spans="1:13" ht="20.25" customHeight="1" x14ac:dyDescent="0.2">
      <c r="A27" s="290"/>
      <c r="B27" s="329">
        <f>IF(กรอกข้อมูล!$C$5+C27&gt;99,"",กรอกข้อมูล!$C$5+C27)</f>
        <v>74</v>
      </c>
      <c r="C27" s="330">
        <f t="shared" si="0"/>
        <v>14</v>
      </c>
      <c r="D27" s="331">
        <f>IF(AND(กรอกข้อมูล!$A$17="WLNP60L",B27&lt;61),กรอกข้อมูล!$F$17*กรอกข้อมูล!$G$7*ตารางแสดงผลประโยชน์!C27,IF(AND(กรอกข้อมูล!$A$17="WLNP99L",B27&lt;100),กรอกข้อมูล!$F$17*กรอกข้อมูล!$G$7*ตารางแสดงผลประโยชน์!C27,0))</f>
        <v>109116</v>
      </c>
      <c r="E27" s="332">
        <f>IF(กรอกข้อมูล!$A$17="WLNP60L",IF(กรอกข้อมูล!$C$6="ชาย",INDEX('TABCV(Male)'!$C$1:$CY$52,MATCH(กรอกข้อมูล!$C$5,'TABCV(Male)'!$C$1:$C$52,),MATCH(C27,'TABCV(Male)'!$C$1:$CY$1,)),INDEX('TABCV(Female)'!$C$1:$CY$52,MATCH(กรอกข้อมูล!$C$5,'TABCV(Female)'!$C$1:$C$52,),MATCH(C27,'TABCV(Female)'!$C$1:$CY$1,)))*กรอกข้อมูล!$C$33/1000,IF(กรอกข้อมูล!$C$6="ชาย",INDEX('TABCV(Male)'!$C$56:$CY$127,MATCH(กรอกข้อมูล!$C$5,'TABCV(Male)'!$C$56:$C$127,),MATCH(C27,'TABCV(Male)'!$C$56:$CY$56,)),INDEX('TABCV(Female)'!$C$56:$CY$127,MATCH(กรอกข้อมูล!$C$5,'TABCV(Female)'!$C$56:$C$127,),MATCH(C27,'TABCV(Female)'!$C$56:$CY$56,)))*กรอกข้อมูล!$C$33/1000)</f>
        <v>59550</v>
      </c>
      <c r="F27" s="332">
        <f>IF(C27+กรอกข้อมูล!$C$5&lt;=99,IF(D27&gt;กรอกข้อมูล!$C$33,D27,กรอกข้อมูล!$C$33),0)</f>
        <v>150000</v>
      </c>
      <c r="G27" s="327"/>
      <c r="H27" s="330" t="str">
        <f>IF(กรอกข้อมูล!$C$5+I27&gt;99,"",กรอกข้อมูล!$C$5+I27)</f>
        <v/>
      </c>
      <c r="I27" s="330">
        <f t="shared" si="1"/>
        <v>63</v>
      </c>
      <c r="J27" s="333">
        <f>IF(AND(กรอกข้อมูล!$A$17="WLNP60L",H27&lt;61),กรอกข้อมูล!$F$17*กรอกข้อมูล!$G$7*ตารางแสดงผลประโยชน์!I27,IF(AND(กรอกข้อมูล!$A$17="WLNP99L",H27&lt;100),กรอกข้อมูล!$F$17*กรอกข้อมูล!$G$7*ตารางแสดงผลประโยชน์!I27,0))</f>
        <v>0</v>
      </c>
      <c r="K27" s="332">
        <f>IF(กรอกข้อมูล!$A$17="WLNP60L",IF(กรอกข้อมูล!$C$6="ชาย",INDEX('TABCV(Male)'!$C$1:$CY$52,MATCH(กรอกข้อมูล!$C$5,'TABCV(Male)'!$C$1:$C$52,),MATCH(I27,'TABCV(Male)'!$C$1:$CY$1,)),INDEX('TABCV(Female)'!$C$1:$CY$52,MATCH(กรอกข้อมูล!$C$5,'TABCV(Female)'!$C$1:$C$52,),MATCH(I27,'TABCV(Female)'!$C$1:$CY$1,)))*กรอกข้อมูล!$C$33/1000,IF(กรอกข้อมูล!$C$6="ชาย",INDEX('TABCV(Male)'!$C$56:$CY$127,MATCH(กรอกข้อมูล!$C$5,'TABCV(Male)'!$C$56:$C$127,),MATCH(I27,'TABCV(Male)'!$C$56:$CY$56,)),INDEX('TABCV(Female)'!$C$56:$CY$127,MATCH(กรอกข้อมูล!$C$5,'TABCV(Female)'!$C$56:$C$127,),MATCH(I27,'TABCV(Female)'!$C$56:$CY$56,)))*กรอกข้อมูล!$C$33/1000)</f>
        <v>0</v>
      </c>
      <c r="L27" s="332">
        <f>IF(I27+กรอกข้อมูล!$C$5&lt;=99,IF(J27&gt;กรอกข้อมูล!$C$33,J27,กรอกข้อมูล!$C$33),0)</f>
        <v>0</v>
      </c>
      <c r="M27" s="294"/>
    </row>
    <row r="28" spans="1:13" ht="20.25" customHeight="1" x14ac:dyDescent="0.2">
      <c r="A28" s="290"/>
      <c r="B28" s="329">
        <f>IF(กรอกข้อมูล!$C$5+C28&gt;99,"",กรอกข้อมูล!$C$5+C28)</f>
        <v>75</v>
      </c>
      <c r="C28" s="330">
        <f t="shared" si="0"/>
        <v>15</v>
      </c>
      <c r="D28" s="331">
        <f>IF(AND(กรอกข้อมูล!$A$17="WLNP60L",B28&lt;61),กรอกข้อมูล!$F$17*กรอกข้อมูล!$G$7*ตารางแสดงผลประโยชน์!C28,IF(AND(กรอกข้อมูล!$A$17="WLNP99L",B28&lt;100),กรอกข้อมูล!$F$17*กรอกข้อมูล!$G$7*ตารางแสดงผลประโยชน์!C28,0))</f>
        <v>116910</v>
      </c>
      <c r="E28" s="332">
        <f>IF(กรอกข้อมูล!$A$17="WLNP60L",IF(กรอกข้อมูล!$C$6="ชาย",INDEX('TABCV(Male)'!$C$1:$CY$52,MATCH(กรอกข้อมูล!$C$5,'TABCV(Male)'!$C$1:$C$52,),MATCH(C28,'TABCV(Male)'!$C$1:$CY$1,)),INDEX('TABCV(Female)'!$C$1:$CY$52,MATCH(กรอกข้อมูล!$C$5,'TABCV(Female)'!$C$1:$C$52,),MATCH(C28,'TABCV(Female)'!$C$1:$CY$1,)))*กรอกข้อมูล!$C$33/1000,IF(กรอกข้อมูล!$C$6="ชาย",INDEX('TABCV(Male)'!$C$56:$CY$127,MATCH(กรอกข้อมูล!$C$5,'TABCV(Male)'!$C$56:$C$127,),MATCH(C28,'TABCV(Male)'!$C$56:$CY$56,)),INDEX('TABCV(Female)'!$C$56:$CY$127,MATCH(กรอกข้อมูล!$C$5,'TABCV(Female)'!$C$56:$C$127,),MATCH(C28,'TABCV(Female)'!$C$56:$CY$56,)))*กรอกข้อมูล!$C$33/1000)</f>
        <v>63600</v>
      </c>
      <c r="F28" s="332">
        <f>IF(C28+กรอกข้อมูล!$C$5&lt;=99,IF(D28&gt;กรอกข้อมูล!$C$33,D28,กรอกข้อมูล!$C$33),0)</f>
        <v>150000</v>
      </c>
      <c r="G28" s="327"/>
      <c r="H28" s="330" t="str">
        <f>IF(กรอกข้อมูล!$C$5+I28&gt;99,"",กรอกข้อมูล!$C$5+I28)</f>
        <v/>
      </c>
      <c r="I28" s="330">
        <f t="shared" si="1"/>
        <v>64</v>
      </c>
      <c r="J28" s="333">
        <f>IF(AND(กรอกข้อมูล!$A$17="WLNP60L",H28&lt;61),กรอกข้อมูล!$F$17*กรอกข้อมูล!$G$7*ตารางแสดงผลประโยชน์!I28,IF(AND(กรอกข้อมูล!$A$17="WLNP99L",H28&lt;100),กรอกข้อมูล!$F$17*กรอกข้อมูล!$G$7*ตารางแสดงผลประโยชน์!I28,0))</f>
        <v>0</v>
      </c>
      <c r="K28" s="332">
        <f>IF(กรอกข้อมูล!$A$17="WLNP60L",IF(กรอกข้อมูล!$C$6="ชาย",INDEX('TABCV(Male)'!$C$1:$CY$52,MATCH(กรอกข้อมูล!$C$5,'TABCV(Male)'!$C$1:$C$52,),MATCH(I28,'TABCV(Male)'!$C$1:$CY$1,)),INDEX('TABCV(Female)'!$C$1:$CY$52,MATCH(กรอกข้อมูล!$C$5,'TABCV(Female)'!$C$1:$C$52,),MATCH(I28,'TABCV(Female)'!$C$1:$CY$1,)))*กรอกข้อมูล!$C$33/1000,IF(กรอกข้อมูล!$C$6="ชาย",INDEX('TABCV(Male)'!$C$56:$CY$127,MATCH(กรอกข้อมูล!$C$5,'TABCV(Male)'!$C$56:$C$127,),MATCH(I28,'TABCV(Male)'!$C$56:$CY$56,)),INDEX('TABCV(Female)'!$C$56:$CY$127,MATCH(กรอกข้อมูล!$C$5,'TABCV(Female)'!$C$56:$C$127,),MATCH(I28,'TABCV(Female)'!$C$56:$CY$56,)))*กรอกข้อมูล!$C$33/1000)</f>
        <v>0</v>
      </c>
      <c r="L28" s="332">
        <f>IF(I28+กรอกข้อมูล!$C$5&lt;=99,IF(J28&gt;กรอกข้อมูล!$C$33,J28,กรอกข้อมูล!$C$33),0)</f>
        <v>0</v>
      </c>
      <c r="M28" s="294"/>
    </row>
    <row r="29" spans="1:13" ht="20.25" customHeight="1" x14ac:dyDescent="0.2">
      <c r="A29" s="290"/>
      <c r="B29" s="334">
        <f>IF(กรอกข้อมูล!$C$5+C29&gt;99,"",กรอกข้อมูล!$C$5+C29)</f>
        <v>76</v>
      </c>
      <c r="C29" s="335">
        <f t="shared" si="0"/>
        <v>16</v>
      </c>
      <c r="D29" s="336">
        <f>IF(AND(กรอกข้อมูล!$A$17="WLNP60L",B29&lt;61),กรอกข้อมูล!$F$17*กรอกข้อมูล!$G$7*ตารางแสดงผลประโยชน์!C29,IF(AND(กรอกข้อมูล!$A$17="WLNP99L",B29&lt;100),กรอกข้อมูล!$F$17*กรอกข้อมูล!$G$7*ตารางแสดงผลประโยชน์!C29,0))</f>
        <v>124704</v>
      </c>
      <c r="E29" s="337">
        <f>IF(กรอกข้อมูล!$A$17="WLNP60L",IF(กรอกข้อมูล!$C$6="ชาย",INDEX('TABCV(Male)'!$C$1:$CY$52,MATCH(กรอกข้อมูล!$C$5,'TABCV(Male)'!$C$1:$C$52,),MATCH(C29,'TABCV(Male)'!$C$1:$CY$1,)),INDEX('TABCV(Female)'!$C$1:$CY$52,MATCH(กรอกข้อมูล!$C$5,'TABCV(Female)'!$C$1:$C$52,),MATCH(C29,'TABCV(Female)'!$C$1:$CY$1,)))*กรอกข้อมูล!$C$33/1000,IF(กรอกข้อมูล!$C$6="ชาย",INDEX('TABCV(Male)'!$C$56:$CY$127,MATCH(กรอกข้อมูล!$C$5,'TABCV(Male)'!$C$56:$C$127,),MATCH(C29,'TABCV(Male)'!$C$56:$CY$56,)),INDEX('TABCV(Female)'!$C$56:$CY$127,MATCH(กรอกข้อมูล!$C$5,'TABCV(Female)'!$C$56:$C$127,),MATCH(C29,'TABCV(Female)'!$C$56:$CY$56,)))*กรอกข้อมูล!$C$33/1000)</f>
        <v>67650</v>
      </c>
      <c r="F29" s="337">
        <f>IF(C29+กรอกข้อมูล!$C$5&lt;=99,IF(D29&gt;กรอกข้อมูล!$C$33,D29,กรอกข้อมูล!$C$33),0)</f>
        <v>150000</v>
      </c>
      <c r="G29" s="327"/>
      <c r="H29" s="335" t="str">
        <f>IF(กรอกข้อมูล!$C$5+I29&gt;99,"",กรอกข้อมูล!$C$5+I29)</f>
        <v/>
      </c>
      <c r="I29" s="335">
        <f t="shared" si="1"/>
        <v>65</v>
      </c>
      <c r="J29" s="338">
        <f>IF(AND(กรอกข้อมูล!$A$17="WLNP60L",H29&lt;61),กรอกข้อมูล!$F$17*กรอกข้อมูล!$G$7*ตารางแสดงผลประโยชน์!I29,IF(AND(กรอกข้อมูล!$A$17="WLNP99L",H29&lt;100),กรอกข้อมูล!$F$17*กรอกข้อมูล!$G$7*ตารางแสดงผลประโยชน์!I29,0))</f>
        <v>0</v>
      </c>
      <c r="K29" s="337">
        <f>IF(กรอกข้อมูล!$A$17="WLNP60L",IF(กรอกข้อมูล!$C$6="ชาย",INDEX('TABCV(Male)'!$C$1:$CY$52,MATCH(กรอกข้อมูล!$C$5,'TABCV(Male)'!$C$1:$C$52,),MATCH(I29,'TABCV(Male)'!$C$1:$CY$1,)),INDEX('TABCV(Female)'!$C$1:$CY$52,MATCH(กรอกข้อมูล!$C$5,'TABCV(Female)'!$C$1:$C$52,),MATCH(I29,'TABCV(Female)'!$C$1:$CY$1,)))*กรอกข้อมูล!$C$33/1000,IF(กรอกข้อมูล!$C$6="ชาย",INDEX('TABCV(Male)'!$C$56:$CY$127,MATCH(กรอกข้อมูล!$C$5,'TABCV(Male)'!$C$56:$C$127,),MATCH(I29,'TABCV(Male)'!$C$56:$CY$56,)),INDEX('TABCV(Female)'!$C$56:$CY$127,MATCH(กรอกข้อมูล!$C$5,'TABCV(Female)'!$C$56:$C$127,),MATCH(I29,'TABCV(Female)'!$C$56:$CY$56,)))*กรอกข้อมูล!$C$33/1000)</f>
        <v>0</v>
      </c>
      <c r="L29" s="337">
        <f>IF(I29+กรอกข้อมูล!$C$5&lt;=99,IF(J29&gt;กรอกข้อมูล!$C$33,J29,กรอกข้อมูล!$C$33),0)</f>
        <v>0</v>
      </c>
      <c r="M29" s="294"/>
    </row>
    <row r="30" spans="1:13" ht="20.25" customHeight="1" x14ac:dyDescent="0.2">
      <c r="A30" s="290"/>
      <c r="B30" s="334">
        <f>IF(กรอกข้อมูล!$C$5+C30&gt;99,"",กรอกข้อมูล!$C$5+C30)</f>
        <v>77</v>
      </c>
      <c r="C30" s="335">
        <f t="shared" si="0"/>
        <v>17</v>
      </c>
      <c r="D30" s="336">
        <f>IF(AND(กรอกข้อมูล!$A$17="WLNP60L",B30&lt;61),กรอกข้อมูล!$F$17*กรอกข้อมูล!$G$7*ตารางแสดงผลประโยชน์!C30,IF(AND(กรอกข้อมูล!$A$17="WLNP99L",B30&lt;100),กรอกข้อมูล!$F$17*กรอกข้อมูล!$G$7*ตารางแสดงผลประโยชน์!C30,0))</f>
        <v>132498</v>
      </c>
      <c r="E30" s="337">
        <f>IF(กรอกข้อมูล!$A$17="WLNP60L",IF(กรอกข้อมูล!$C$6="ชาย",INDEX('TABCV(Male)'!$C$1:$CY$52,MATCH(กรอกข้อมูล!$C$5,'TABCV(Male)'!$C$1:$C$52,),MATCH(C30,'TABCV(Male)'!$C$1:$CY$1,)),INDEX('TABCV(Female)'!$C$1:$CY$52,MATCH(กรอกข้อมูล!$C$5,'TABCV(Female)'!$C$1:$C$52,),MATCH(C30,'TABCV(Female)'!$C$1:$CY$1,)))*กรอกข้อมูล!$C$33/1000,IF(กรอกข้อมูล!$C$6="ชาย",INDEX('TABCV(Male)'!$C$56:$CY$127,MATCH(กรอกข้อมูล!$C$5,'TABCV(Male)'!$C$56:$C$127,),MATCH(C30,'TABCV(Male)'!$C$56:$CY$56,)),INDEX('TABCV(Female)'!$C$56:$CY$127,MATCH(กรอกข้อมูล!$C$5,'TABCV(Female)'!$C$56:$C$127,),MATCH(C30,'TABCV(Female)'!$C$56:$CY$56,)))*กรอกข้อมูล!$C$33/1000)</f>
        <v>71400</v>
      </c>
      <c r="F30" s="337">
        <f>IF(C30+กรอกข้อมูล!$C$5&lt;=99,IF(D30&gt;กรอกข้อมูล!$C$33,D30,กรอกข้อมูล!$C$33),0)</f>
        <v>150000</v>
      </c>
      <c r="G30" s="327"/>
      <c r="H30" s="335" t="str">
        <f>IF(กรอกข้อมูล!$C$5+I30&gt;99,"",กรอกข้อมูล!$C$5+I30)</f>
        <v/>
      </c>
      <c r="I30" s="335">
        <f t="shared" si="1"/>
        <v>66</v>
      </c>
      <c r="J30" s="338">
        <f>IF(AND(กรอกข้อมูล!$A$17="WLNP60L",H30&lt;61),กรอกข้อมูล!$F$17*กรอกข้อมูล!$G$7*ตารางแสดงผลประโยชน์!I30,IF(AND(กรอกข้อมูล!$A$17="WLNP99L",H30&lt;100),กรอกข้อมูล!$F$17*กรอกข้อมูล!$G$7*ตารางแสดงผลประโยชน์!I30,0))</f>
        <v>0</v>
      </c>
      <c r="K30" s="337">
        <f>IF(กรอกข้อมูล!$A$17="WLNP60L",IF(กรอกข้อมูล!$C$6="ชาย",INDEX('TABCV(Male)'!$C$1:$CY$52,MATCH(กรอกข้อมูล!$C$5,'TABCV(Male)'!$C$1:$C$52,),MATCH(I30,'TABCV(Male)'!$C$1:$CY$1,)),INDEX('TABCV(Female)'!$C$1:$CY$52,MATCH(กรอกข้อมูล!$C$5,'TABCV(Female)'!$C$1:$C$52,),MATCH(I30,'TABCV(Female)'!$C$1:$CY$1,)))*กรอกข้อมูล!$C$33/1000,IF(กรอกข้อมูล!$C$6="ชาย",INDEX('TABCV(Male)'!$C$56:$CY$127,MATCH(กรอกข้อมูล!$C$5,'TABCV(Male)'!$C$56:$C$127,),MATCH(I30,'TABCV(Male)'!$C$56:$CY$56,)),INDEX('TABCV(Female)'!$C$56:$CY$127,MATCH(กรอกข้อมูล!$C$5,'TABCV(Female)'!$C$56:$C$127,),MATCH(I30,'TABCV(Female)'!$C$56:$CY$56,)))*กรอกข้อมูล!$C$33/1000)</f>
        <v>0</v>
      </c>
      <c r="L30" s="337">
        <f>IF(I30+กรอกข้อมูล!$C$5&lt;=99,IF(J30&gt;กรอกข้อมูล!$C$33,J30,กรอกข้อมูล!$C$33),0)</f>
        <v>0</v>
      </c>
      <c r="M30" s="294"/>
    </row>
    <row r="31" spans="1:13" ht="20.25" customHeight="1" x14ac:dyDescent="0.2">
      <c r="A31" s="290"/>
      <c r="B31" s="334">
        <f>IF(กรอกข้อมูล!$C$5+C31&gt;99,"",กรอกข้อมูล!$C$5+C31)</f>
        <v>78</v>
      </c>
      <c r="C31" s="335">
        <f t="shared" si="0"/>
        <v>18</v>
      </c>
      <c r="D31" s="336">
        <f>IF(AND(กรอกข้อมูล!$A$17="WLNP60L",B31&lt;61),กรอกข้อมูล!$F$17*กรอกข้อมูล!$G$7*ตารางแสดงผลประโยชน์!C31,IF(AND(กรอกข้อมูล!$A$17="WLNP99L",B31&lt;100),กรอกข้อมูล!$F$17*กรอกข้อมูล!$G$7*ตารางแสดงผลประโยชน์!C31,0))</f>
        <v>140292</v>
      </c>
      <c r="E31" s="337">
        <f>IF(กรอกข้อมูล!$A$17="WLNP60L",IF(กรอกข้อมูล!$C$6="ชาย",INDEX('TABCV(Male)'!$C$1:$CY$52,MATCH(กรอกข้อมูล!$C$5,'TABCV(Male)'!$C$1:$C$52,),MATCH(C31,'TABCV(Male)'!$C$1:$CY$1,)),INDEX('TABCV(Female)'!$C$1:$CY$52,MATCH(กรอกข้อมูล!$C$5,'TABCV(Female)'!$C$1:$C$52,),MATCH(C31,'TABCV(Female)'!$C$1:$CY$1,)))*กรอกข้อมูล!$C$33/1000,IF(กรอกข้อมูล!$C$6="ชาย",INDEX('TABCV(Male)'!$C$56:$CY$127,MATCH(กรอกข้อมูล!$C$5,'TABCV(Male)'!$C$56:$C$127,),MATCH(C31,'TABCV(Male)'!$C$56:$CY$56,)),INDEX('TABCV(Female)'!$C$56:$CY$127,MATCH(กรอกข้อมูล!$C$5,'TABCV(Female)'!$C$56:$C$127,),MATCH(C31,'TABCV(Female)'!$C$56:$CY$56,)))*กรอกข้อมูล!$C$33/1000)</f>
        <v>75150</v>
      </c>
      <c r="F31" s="337">
        <f>IF(C31+กรอกข้อมูล!$C$5&lt;=99,IF(D31&gt;กรอกข้อมูล!$C$33,D31,กรอกข้อมูล!$C$33),0)</f>
        <v>150000</v>
      </c>
      <c r="G31" s="327"/>
      <c r="H31" s="335" t="str">
        <f>IF(กรอกข้อมูล!$C$5+I31&gt;99,"",กรอกข้อมูล!$C$5+I31)</f>
        <v/>
      </c>
      <c r="I31" s="335">
        <f t="shared" si="1"/>
        <v>67</v>
      </c>
      <c r="J31" s="338">
        <f>IF(AND(กรอกข้อมูล!$A$17="WLNP60L",H31&lt;61),กรอกข้อมูล!$F$17*กรอกข้อมูล!$G$7*ตารางแสดงผลประโยชน์!I31,IF(AND(กรอกข้อมูล!$A$17="WLNP99L",H31&lt;100),กรอกข้อมูล!$F$17*กรอกข้อมูล!$G$7*ตารางแสดงผลประโยชน์!I31,0))</f>
        <v>0</v>
      </c>
      <c r="K31" s="337">
        <f>IF(กรอกข้อมูล!$A$17="WLNP60L",IF(กรอกข้อมูล!$C$6="ชาย",INDEX('TABCV(Male)'!$C$1:$CY$52,MATCH(กรอกข้อมูล!$C$5,'TABCV(Male)'!$C$1:$C$52,),MATCH(I31,'TABCV(Male)'!$C$1:$CY$1,)),INDEX('TABCV(Female)'!$C$1:$CY$52,MATCH(กรอกข้อมูล!$C$5,'TABCV(Female)'!$C$1:$C$52,),MATCH(I31,'TABCV(Female)'!$C$1:$CY$1,)))*กรอกข้อมูล!$C$33/1000,IF(กรอกข้อมูล!$C$6="ชาย",INDEX('TABCV(Male)'!$C$56:$CY$127,MATCH(กรอกข้อมูล!$C$5,'TABCV(Male)'!$C$56:$C$127,),MATCH(I31,'TABCV(Male)'!$C$56:$CY$56,)),INDEX('TABCV(Female)'!$C$56:$CY$127,MATCH(กรอกข้อมูล!$C$5,'TABCV(Female)'!$C$56:$C$127,),MATCH(I31,'TABCV(Female)'!$C$56:$CY$56,)))*กรอกข้อมูล!$C$33/1000)</f>
        <v>0</v>
      </c>
      <c r="L31" s="337">
        <f>IF(I31+กรอกข้อมูล!$C$5&lt;=99,IF(J31&gt;กรอกข้อมูล!$C$33,J31,กรอกข้อมูล!$C$33),0)</f>
        <v>0</v>
      </c>
      <c r="M31" s="294"/>
    </row>
    <row r="32" spans="1:13" ht="20.25" customHeight="1" x14ac:dyDescent="0.2">
      <c r="A32" s="290"/>
      <c r="B32" s="334">
        <f>IF(กรอกข้อมูล!$C$5+C32&gt;99,"",กรอกข้อมูล!$C$5+C32)</f>
        <v>79</v>
      </c>
      <c r="C32" s="335">
        <f t="shared" si="0"/>
        <v>19</v>
      </c>
      <c r="D32" s="336">
        <f>IF(AND(กรอกข้อมูล!$A$17="WLNP60L",B32&lt;61),กรอกข้อมูล!$F$17*กรอกข้อมูล!$G$7*ตารางแสดงผลประโยชน์!C32,IF(AND(กรอกข้อมูล!$A$17="WLNP99L",B32&lt;100),กรอกข้อมูล!$F$17*กรอกข้อมูล!$G$7*ตารางแสดงผลประโยชน์!C32,0))</f>
        <v>148086</v>
      </c>
      <c r="E32" s="337">
        <f>IF(กรอกข้อมูล!$A$17="WLNP60L",IF(กรอกข้อมูล!$C$6="ชาย",INDEX('TABCV(Male)'!$C$1:$CY$52,MATCH(กรอกข้อมูล!$C$5,'TABCV(Male)'!$C$1:$C$52,),MATCH(C32,'TABCV(Male)'!$C$1:$CY$1,)),INDEX('TABCV(Female)'!$C$1:$CY$52,MATCH(กรอกข้อมูล!$C$5,'TABCV(Female)'!$C$1:$C$52,),MATCH(C32,'TABCV(Female)'!$C$1:$CY$1,)))*กรอกข้อมูล!$C$33/1000,IF(กรอกข้อมูล!$C$6="ชาย",INDEX('TABCV(Male)'!$C$56:$CY$127,MATCH(กรอกข้อมูล!$C$5,'TABCV(Male)'!$C$56:$C$127,),MATCH(C32,'TABCV(Male)'!$C$56:$CY$56,)),INDEX('TABCV(Female)'!$C$56:$CY$127,MATCH(กรอกข้อมูล!$C$5,'TABCV(Female)'!$C$56:$C$127,),MATCH(C32,'TABCV(Female)'!$C$56:$CY$56,)))*กรอกข้อมูล!$C$33/1000)</f>
        <v>78600</v>
      </c>
      <c r="F32" s="337">
        <f>IF(C32+กรอกข้อมูล!$C$5&lt;=99,IF(D32&gt;กรอกข้อมูล!$C$33,D32,กรอกข้อมูล!$C$33),0)</f>
        <v>150000</v>
      </c>
      <c r="G32" s="327"/>
      <c r="H32" s="335" t="str">
        <f>IF(กรอกข้อมูล!$C$5+I32&gt;99,"",กรอกข้อมูล!$C$5+I32)</f>
        <v/>
      </c>
      <c r="I32" s="335">
        <f t="shared" si="1"/>
        <v>68</v>
      </c>
      <c r="J32" s="338">
        <f>IF(AND(กรอกข้อมูล!$A$17="WLNP60L",H32&lt;61),กรอกข้อมูล!$F$17*กรอกข้อมูล!$G$7*ตารางแสดงผลประโยชน์!I32,IF(AND(กรอกข้อมูล!$A$17="WLNP99L",H32&lt;100),กรอกข้อมูล!$F$17*กรอกข้อมูล!$G$7*ตารางแสดงผลประโยชน์!I32,0))</f>
        <v>0</v>
      </c>
      <c r="K32" s="337">
        <f>IF(กรอกข้อมูล!$A$17="WLNP60L",IF(กรอกข้อมูล!$C$6="ชาย",INDEX('TABCV(Male)'!$C$1:$CY$52,MATCH(กรอกข้อมูล!$C$5,'TABCV(Male)'!$C$1:$C$52,),MATCH(I32,'TABCV(Male)'!$C$1:$CY$1,)),INDEX('TABCV(Female)'!$C$1:$CY$52,MATCH(กรอกข้อมูล!$C$5,'TABCV(Female)'!$C$1:$C$52,),MATCH(I32,'TABCV(Female)'!$C$1:$CY$1,)))*กรอกข้อมูล!$C$33/1000,IF(กรอกข้อมูล!$C$6="ชาย",INDEX('TABCV(Male)'!$C$56:$CY$127,MATCH(กรอกข้อมูล!$C$5,'TABCV(Male)'!$C$56:$C$127,),MATCH(I32,'TABCV(Male)'!$C$56:$CY$56,)),INDEX('TABCV(Female)'!$C$56:$CY$127,MATCH(กรอกข้อมูล!$C$5,'TABCV(Female)'!$C$56:$C$127,),MATCH(I32,'TABCV(Female)'!$C$56:$CY$56,)))*กรอกข้อมูล!$C$33/1000)</f>
        <v>0</v>
      </c>
      <c r="L32" s="337">
        <f>IF(I32+กรอกข้อมูล!$C$5&lt;=99,IF(J32&gt;กรอกข้อมูล!$C$33,J32,กรอกข้อมูล!$C$33),0)</f>
        <v>0</v>
      </c>
      <c r="M32" s="294"/>
    </row>
    <row r="33" spans="1:13" ht="20.25" customHeight="1" x14ac:dyDescent="0.2">
      <c r="A33" s="290"/>
      <c r="B33" s="334">
        <f>IF(กรอกข้อมูล!$C$5+C33&gt;99,"",กรอกข้อมูล!$C$5+C33)</f>
        <v>80</v>
      </c>
      <c r="C33" s="335">
        <f t="shared" si="0"/>
        <v>20</v>
      </c>
      <c r="D33" s="336">
        <f>IF(AND(กรอกข้อมูล!$A$17="WLNP60L",B33&lt;61),กรอกข้อมูล!$F$17*กรอกข้อมูล!$G$7*ตารางแสดงผลประโยชน์!C33,IF(AND(กรอกข้อมูล!$A$17="WLNP99L",B33&lt;100),กรอกข้อมูล!$F$17*กรอกข้อมูล!$G$7*ตารางแสดงผลประโยชน์!C33,0))</f>
        <v>155880</v>
      </c>
      <c r="E33" s="337">
        <f>IF(กรอกข้อมูล!$A$17="WLNP60L",IF(กรอกข้อมูล!$C$6="ชาย",INDEX('TABCV(Male)'!$C$1:$CY$52,MATCH(กรอกข้อมูล!$C$5,'TABCV(Male)'!$C$1:$C$52,),MATCH(C33,'TABCV(Male)'!$C$1:$CY$1,)),INDEX('TABCV(Female)'!$C$1:$CY$52,MATCH(กรอกข้อมูล!$C$5,'TABCV(Female)'!$C$1:$C$52,),MATCH(C33,'TABCV(Female)'!$C$1:$CY$1,)))*กรอกข้อมูล!$C$33/1000,IF(กรอกข้อมูล!$C$6="ชาย",INDEX('TABCV(Male)'!$C$56:$CY$127,MATCH(กรอกข้อมูล!$C$5,'TABCV(Male)'!$C$56:$C$127,),MATCH(C33,'TABCV(Male)'!$C$56:$CY$56,)),INDEX('TABCV(Female)'!$C$56:$CY$127,MATCH(กรอกข้อมูล!$C$5,'TABCV(Female)'!$C$56:$C$127,),MATCH(C33,'TABCV(Female)'!$C$56:$CY$56,)))*กรอกข้อมูล!$C$33/1000)</f>
        <v>81900</v>
      </c>
      <c r="F33" s="337">
        <f>IF(C33+กรอกข้อมูล!$C$5&lt;=99,IF(D33&gt;กรอกข้อมูล!$C$33,D33,กรอกข้อมูล!$C$33),0)</f>
        <v>155880</v>
      </c>
      <c r="G33" s="327"/>
      <c r="H33" s="335" t="str">
        <f>IF(กรอกข้อมูล!$C$5+I33&gt;99,"",กรอกข้อมูล!$C$5+I33)</f>
        <v/>
      </c>
      <c r="I33" s="335">
        <f t="shared" si="1"/>
        <v>69</v>
      </c>
      <c r="J33" s="338">
        <f>IF(AND(กรอกข้อมูล!$A$17="WLNP60L",H33&lt;61),กรอกข้อมูล!$F$17*กรอกข้อมูล!$G$7*ตารางแสดงผลประโยชน์!I33,IF(AND(กรอกข้อมูล!$A$17="WLNP99L",H33&lt;100),กรอกข้อมูล!$F$17*กรอกข้อมูล!$G$7*ตารางแสดงผลประโยชน์!I33,0))</f>
        <v>0</v>
      </c>
      <c r="K33" s="337">
        <f>IF(กรอกข้อมูล!$A$17="WLNP60L",IF(กรอกข้อมูล!$C$6="ชาย",INDEX('TABCV(Male)'!$C$1:$CY$52,MATCH(กรอกข้อมูล!$C$5,'TABCV(Male)'!$C$1:$C$52,),MATCH(I33,'TABCV(Male)'!$C$1:$CY$1,)),INDEX('TABCV(Female)'!$C$1:$CY$52,MATCH(กรอกข้อมูล!$C$5,'TABCV(Female)'!$C$1:$C$52,),MATCH(I33,'TABCV(Female)'!$C$1:$CY$1,)))*กรอกข้อมูล!$C$33/1000,IF(กรอกข้อมูล!$C$6="ชาย",INDEX('TABCV(Male)'!$C$56:$CY$127,MATCH(กรอกข้อมูล!$C$5,'TABCV(Male)'!$C$56:$C$127,),MATCH(I33,'TABCV(Male)'!$C$56:$CY$56,)),INDEX('TABCV(Female)'!$C$56:$CY$127,MATCH(กรอกข้อมูล!$C$5,'TABCV(Female)'!$C$56:$C$127,),MATCH(I33,'TABCV(Female)'!$C$56:$CY$56,)))*กรอกข้อมูล!$C$33/1000)</f>
        <v>0</v>
      </c>
      <c r="L33" s="337">
        <f>IF(I33+กรอกข้อมูล!$C$5&lt;=99,IF(J33&gt;กรอกข้อมูล!$C$33,J33,กรอกข้อมูล!$C$33),0)</f>
        <v>0</v>
      </c>
      <c r="M33" s="294"/>
    </row>
    <row r="34" spans="1:13" ht="20.25" customHeight="1" x14ac:dyDescent="0.2">
      <c r="A34" s="290"/>
      <c r="B34" s="329">
        <f>IF(กรอกข้อมูล!$C$5+C34&gt;99,"",กรอกข้อมูล!$C$5+C34)</f>
        <v>81</v>
      </c>
      <c r="C34" s="330">
        <f t="shared" si="0"/>
        <v>21</v>
      </c>
      <c r="D34" s="331">
        <f>IF(AND(กรอกข้อมูล!$A$17="WLNP60L",B34&lt;61),กรอกข้อมูล!$F$17*กรอกข้อมูล!$G$7*ตารางแสดงผลประโยชน์!C34,IF(AND(กรอกข้อมูล!$A$17="WLNP99L",B34&lt;100),กรอกข้อมูล!$F$17*กรอกข้อมูล!$G$7*ตารางแสดงผลประโยชน์!C34,0))</f>
        <v>163674</v>
      </c>
      <c r="E34" s="332">
        <f>IF(กรอกข้อมูล!$A$17="WLNP60L",IF(กรอกข้อมูล!$C$6="ชาย",INDEX('TABCV(Male)'!$C$1:$CY$52,MATCH(กรอกข้อมูล!$C$5,'TABCV(Male)'!$C$1:$C$52,),MATCH(C34,'TABCV(Male)'!$C$1:$CY$1,)),INDEX('TABCV(Female)'!$C$1:$CY$52,MATCH(กรอกข้อมูล!$C$5,'TABCV(Female)'!$C$1:$C$52,),MATCH(C34,'TABCV(Female)'!$C$1:$CY$1,)))*กรอกข้อมูล!$C$33/1000,IF(กรอกข้อมูล!$C$6="ชาย",INDEX('TABCV(Male)'!$C$56:$CY$127,MATCH(กรอกข้อมูล!$C$5,'TABCV(Male)'!$C$56:$C$127,),MATCH(C34,'TABCV(Male)'!$C$56:$CY$56,)),INDEX('TABCV(Female)'!$C$56:$CY$127,MATCH(กรอกข้อมูล!$C$5,'TABCV(Female)'!$C$56:$C$127,),MATCH(C34,'TABCV(Female)'!$C$56:$CY$56,)))*กรอกข้อมูล!$C$33/1000)</f>
        <v>85200</v>
      </c>
      <c r="F34" s="332">
        <f>IF(C34+กรอกข้อมูล!$C$5&lt;=99,IF(D34&gt;กรอกข้อมูล!$C$33,D34,กรอกข้อมูล!$C$33),0)</f>
        <v>163674</v>
      </c>
      <c r="G34" s="327"/>
      <c r="H34" s="330" t="str">
        <f>IF(กรอกข้อมูล!$C$5+I34&gt;99,"",กรอกข้อมูล!$C$5+I34)</f>
        <v/>
      </c>
      <c r="I34" s="330">
        <f t="shared" si="1"/>
        <v>70</v>
      </c>
      <c r="J34" s="333">
        <f>IF(AND(กรอกข้อมูล!$A$17="WLNP60L",H34&lt;61),กรอกข้อมูล!$F$17*กรอกข้อมูล!$G$7*ตารางแสดงผลประโยชน์!I34,IF(AND(กรอกข้อมูล!$A$17="WLNP99L",H34&lt;100),กรอกข้อมูล!$F$17*กรอกข้อมูล!$G$7*ตารางแสดงผลประโยชน์!I34,0))</f>
        <v>0</v>
      </c>
      <c r="K34" s="332">
        <f>IF(กรอกข้อมูล!$A$17="WLNP60L",IF(กรอกข้อมูล!$C$6="ชาย",INDEX('TABCV(Male)'!$C$1:$CY$52,MATCH(กรอกข้อมูล!$C$5,'TABCV(Male)'!$C$1:$C$52,),MATCH(I34,'TABCV(Male)'!$C$1:$CY$1,)),INDEX('TABCV(Female)'!$C$1:$CY$52,MATCH(กรอกข้อมูล!$C$5,'TABCV(Female)'!$C$1:$C$52,),MATCH(I34,'TABCV(Female)'!$C$1:$CY$1,)))*กรอกข้อมูล!$C$33/1000,IF(กรอกข้อมูล!$C$6="ชาย",INDEX('TABCV(Male)'!$C$56:$CY$127,MATCH(กรอกข้อมูล!$C$5,'TABCV(Male)'!$C$56:$C$127,),MATCH(I34,'TABCV(Male)'!$C$56:$CY$56,)),INDEX('TABCV(Female)'!$C$56:$CY$127,MATCH(กรอกข้อมูล!$C$5,'TABCV(Female)'!$C$56:$C$127,),MATCH(I34,'TABCV(Female)'!$C$56:$CY$56,)))*กรอกข้อมูล!$C$33/1000)</f>
        <v>0</v>
      </c>
      <c r="L34" s="332">
        <f>IF(I34+กรอกข้อมูล!$C$5&lt;=99,IF(J34&gt;กรอกข้อมูล!$C$33,J34,กรอกข้อมูล!$C$33),0)</f>
        <v>0</v>
      </c>
      <c r="M34" s="294"/>
    </row>
    <row r="35" spans="1:13" ht="20.25" customHeight="1" x14ac:dyDescent="0.2">
      <c r="A35" s="290"/>
      <c r="B35" s="329">
        <f>IF(กรอกข้อมูล!$C$5+C35&gt;99,"",กรอกข้อมูล!$C$5+C35)</f>
        <v>82</v>
      </c>
      <c r="C35" s="330">
        <f t="shared" si="0"/>
        <v>22</v>
      </c>
      <c r="D35" s="331">
        <f>IF(AND(กรอกข้อมูล!$A$17="WLNP60L",B35&lt;61),กรอกข้อมูล!$F$17*กรอกข้อมูล!$G$7*ตารางแสดงผลประโยชน์!C35,IF(AND(กรอกข้อมูล!$A$17="WLNP99L",B35&lt;100),กรอกข้อมูล!$F$17*กรอกข้อมูล!$G$7*ตารางแสดงผลประโยชน์!C35,0))</f>
        <v>171468</v>
      </c>
      <c r="E35" s="332">
        <f>IF(กรอกข้อมูล!$A$17="WLNP60L",IF(กรอกข้อมูล!$C$6="ชาย",INDEX('TABCV(Male)'!$C$1:$CY$52,MATCH(กรอกข้อมูล!$C$5,'TABCV(Male)'!$C$1:$C$52,),MATCH(C35,'TABCV(Male)'!$C$1:$CY$1,)),INDEX('TABCV(Female)'!$C$1:$CY$52,MATCH(กรอกข้อมูล!$C$5,'TABCV(Female)'!$C$1:$C$52,),MATCH(C35,'TABCV(Female)'!$C$1:$CY$1,)))*กรอกข้อมูล!$C$33/1000,IF(กรอกข้อมูล!$C$6="ชาย",INDEX('TABCV(Male)'!$C$56:$CY$127,MATCH(กรอกข้อมูล!$C$5,'TABCV(Male)'!$C$56:$C$127,),MATCH(C35,'TABCV(Male)'!$C$56:$CY$56,)),INDEX('TABCV(Female)'!$C$56:$CY$127,MATCH(กรอกข้อมูล!$C$5,'TABCV(Female)'!$C$56:$C$127,),MATCH(C35,'TABCV(Female)'!$C$56:$CY$56,)))*กรอกข้อมูล!$C$33/1000)</f>
        <v>88350</v>
      </c>
      <c r="F35" s="332">
        <f>IF(C35+กรอกข้อมูล!$C$5&lt;=99,IF(D35&gt;กรอกข้อมูล!$C$33,D35,กรอกข้อมูล!$C$33),0)</f>
        <v>171468</v>
      </c>
      <c r="G35" s="327"/>
      <c r="H35" s="330" t="str">
        <f>IF(กรอกข้อมูล!$C$5+I35&gt;99,"",กรอกข้อมูล!$C$5+I35)</f>
        <v/>
      </c>
      <c r="I35" s="330">
        <f t="shared" si="1"/>
        <v>71</v>
      </c>
      <c r="J35" s="333">
        <f>IF(AND(กรอกข้อมูล!$A$17="WLNP60L",H35&lt;61),กรอกข้อมูล!$F$17*กรอกข้อมูล!$G$7*ตารางแสดงผลประโยชน์!I35,IF(AND(กรอกข้อมูล!$A$17="WLNP99L",H35&lt;100),กรอกข้อมูล!$F$17*กรอกข้อมูล!$G$7*ตารางแสดงผลประโยชน์!I35,0))</f>
        <v>0</v>
      </c>
      <c r="K35" s="332">
        <f>IF(กรอกข้อมูล!$A$17="WLNP60L",IF(กรอกข้อมูล!$C$6="ชาย",INDEX('TABCV(Male)'!$C$1:$CY$52,MATCH(กรอกข้อมูล!$C$5,'TABCV(Male)'!$C$1:$C$52,),MATCH(I35,'TABCV(Male)'!$C$1:$CY$1,)),INDEX('TABCV(Female)'!$C$1:$CY$52,MATCH(กรอกข้อมูล!$C$5,'TABCV(Female)'!$C$1:$C$52,),MATCH(I35,'TABCV(Female)'!$C$1:$CY$1,)))*กรอกข้อมูล!$C$33/1000,IF(กรอกข้อมูล!$C$6="ชาย",INDEX('TABCV(Male)'!$C$56:$CY$127,MATCH(กรอกข้อมูล!$C$5,'TABCV(Male)'!$C$56:$C$127,),MATCH(I35,'TABCV(Male)'!$C$56:$CY$56,)),INDEX('TABCV(Female)'!$C$56:$CY$127,MATCH(กรอกข้อมูล!$C$5,'TABCV(Female)'!$C$56:$C$127,),MATCH(I35,'TABCV(Female)'!$C$56:$CY$56,)))*กรอกข้อมูล!$C$33/1000)</f>
        <v>0</v>
      </c>
      <c r="L35" s="332">
        <f>IF(I35+กรอกข้อมูล!$C$5&lt;=99,IF(J35&gt;กรอกข้อมูล!$C$33,J35,กรอกข้อมูล!$C$33),0)</f>
        <v>0</v>
      </c>
      <c r="M35" s="294"/>
    </row>
    <row r="36" spans="1:13" ht="20.25" customHeight="1" x14ac:dyDescent="0.2">
      <c r="A36" s="290"/>
      <c r="B36" s="329">
        <f>IF(กรอกข้อมูล!$C$5+C36&gt;99,"",กรอกข้อมูล!$C$5+C36)</f>
        <v>83</v>
      </c>
      <c r="C36" s="330">
        <f t="shared" si="0"/>
        <v>23</v>
      </c>
      <c r="D36" s="331">
        <f>IF(AND(กรอกข้อมูล!$A$17="WLNP60L",B36&lt;61),กรอกข้อมูล!$F$17*กรอกข้อมูล!$G$7*ตารางแสดงผลประโยชน์!C36,IF(AND(กรอกข้อมูล!$A$17="WLNP99L",B36&lt;100),กรอกข้อมูล!$F$17*กรอกข้อมูล!$G$7*ตารางแสดงผลประโยชน์!C36,0))</f>
        <v>179262</v>
      </c>
      <c r="E36" s="332">
        <f>IF(กรอกข้อมูล!$A$17="WLNP60L",IF(กรอกข้อมูล!$C$6="ชาย",INDEX('TABCV(Male)'!$C$1:$CY$52,MATCH(กรอกข้อมูล!$C$5,'TABCV(Male)'!$C$1:$C$52,),MATCH(C36,'TABCV(Male)'!$C$1:$CY$1,)),INDEX('TABCV(Female)'!$C$1:$CY$52,MATCH(กรอกข้อมูล!$C$5,'TABCV(Female)'!$C$1:$C$52,),MATCH(C36,'TABCV(Female)'!$C$1:$CY$1,)))*กรอกข้อมูล!$C$33/1000,IF(กรอกข้อมูล!$C$6="ชาย",INDEX('TABCV(Male)'!$C$56:$CY$127,MATCH(กรอกข้อมูล!$C$5,'TABCV(Male)'!$C$56:$C$127,),MATCH(C36,'TABCV(Male)'!$C$56:$CY$56,)),INDEX('TABCV(Female)'!$C$56:$CY$127,MATCH(กรอกข้อมูล!$C$5,'TABCV(Female)'!$C$56:$C$127,),MATCH(C36,'TABCV(Female)'!$C$56:$CY$56,)))*กรอกข้อมูล!$C$33/1000)</f>
        <v>91350</v>
      </c>
      <c r="F36" s="332">
        <f>IF(C36+กรอกข้อมูล!$C$5&lt;=99,IF(D36&gt;กรอกข้อมูล!$C$33,D36,กรอกข้อมูล!$C$33),0)</f>
        <v>179262</v>
      </c>
      <c r="G36" s="327"/>
      <c r="H36" s="330" t="str">
        <f>IF(กรอกข้อมูล!$C$5+I36&gt;99,"",กรอกข้อมูล!$C$5+I36)</f>
        <v/>
      </c>
      <c r="I36" s="330">
        <f t="shared" si="1"/>
        <v>72</v>
      </c>
      <c r="J36" s="333">
        <f>IF(AND(กรอกข้อมูล!$A$17="WLNP60L",H36&lt;61),กรอกข้อมูล!$F$17*กรอกข้อมูล!$G$7*ตารางแสดงผลประโยชน์!I36,IF(AND(กรอกข้อมูล!$A$17="WLNP99L",H36&lt;100),กรอกข้อมูล!$F$17*กรอกข้อมูล!$G$7*ตารางแสดงผลประโยชน์!I36,0))</f>
        <v>0</v>
      </c>
      <c r="K36" s="332">
        <f>IF(กรอกข้อมูล!$A$17="WLNP60L",IF(กรอกข้อมูล!$C$6="ชาย",INDEX('TABCV(Male)'!$C$1:$CY$52,MATCH(กรอกข้อมูล!$C$5,'TABCV(Male)'!$C$1:$C$52,),MATCH(I36,'TABCV(Male)'!$C$1:$CY$1,)),INDEX('TABCV(Female)'!$C$1:$CY$52,MATCH(กรอกข้อมูล!$C$5,'TABCV(Female)'!$C$1:$C$52,),MATCH(I36,'TABCV(Female)'!$C$1:$CY$1,)))*กรอกข้อมูล!$C$33/1000,IF(กรอกข้อมูล!$C$6="ชาย",INDEX('TABCV(Male)'!$C$56:$CY$127,MATCH(กรอกข้อมูล!$C$5,'TABCV(Male)'!$C$56:$C$127,),MATCH(I36,'TABCV(Male)'!$C$56:$CY$56,)),INDEX('TABCV(Female)'!$C$56:$CY$127,MATCH(กรอกข้อมูล!$C$5,'TABCV(Female)'!$C$56:$C$127,),MATCH(I36,'TABCV(Female)'!$C$56:$CY$56,)))*กรอกข้อมูล!$C$33/1000)</f>
        <v>0</v>
      </c>
      <c r="L36" s="332">
        <f>IF(I36+กรอกข้อมูล!$C$5&lt;=99,IF(J36&gt;กรอกข้อมูล!$C$33,J36,กรอกข้อมูล!$C$33),0)</f>
        <v>0</v>
      </c>
      <c r="M36" s="294"/>
    </row>
    <row r="37" spans="1:13" ht="20.25" customHeight="1" x14ac:dyDescent="0.2">
      <c r="A37" s="290"/>
      <c r="B37" s="329">
        <f>IF(กรอกข้อมูล!$C$5+C37&gt;99,"",กรอกข้อมูล!$C$5+C37)</f>
        <v>84</v>
      </c>
      <c r="C37" s="330">
        <f t="shared" si="0"/>
        <v>24</v>
      </c>
      <c r="D37" s="331">
        <f>IF(AND(กรอกข้อมูล!$A$17="WLNP60L",B37&lt;61),กรอกข้อมูล!$F$17*กรอกข้อมูล!$G$7*ตารางแสดงผลประโยชน์!C37,IF(AND(กรอกข้อมูล!$A$17="WLNP99L",B37&lt;100),กรอกข้อมูล!$F$17*กรอกข้อมูล!$G$7*ตารางแสดงผลประโยชน์!C37,0))</f>
        <v>187056</v>
      </c>
      <c r="E37" s="332">
        <f>IF(กรอกข้อมูล!$A$17="WLNP60L",IF(กรอกข้อมูล!$C$6="ชาย",INDEX('TABCV(Male)'!$C$1:$CY$52,MATCH(กรอกข้อมูล!$C$5,'TABCV(Male)'!$C$1:$C$52,),MATCH(C37,'TABCV(Male)'!$C$1:$CY$1,)),INDEX('TABCV(Female)'!$C$1:$CY$52,MATCH(กรอกข้อมูล!$C$5,'TABCV(Female)'!$C$1:$C$52,),MATCH(C37,'TABCV(Female)'!$C$1:$CY$1,)))*กรอกข้อมูล!$C$33/1000,IF(กรอกข้อมูล!$C$6="ชาย",INDEX('TABCV(Male)'!$C$56:$CY$127,MATCH(กรอกข้อมูล!$C$5,'TABCV(Male)'!$C$56:$C$127,),MATCH(C37,'TABCV(Male)'!$C$56:$CY$56,)),INDEX('TABCV(Female)'!$C$56:$CY$127,MATCH(กรอกข้อมูล!$C$5,'TABCV(Female)'!$C$56:$C$127,),MATCH(C37,'TABCV(Female)'!$C$56:$CY$56,)))*กรอกข้อมูล!$C$33/1000)</f>
        <v>94200</v>
      </c>
      <c r="F37" s="332">
        <f>IF(C37+กรอกข้อมูล!$C$5&lt;=99,IF(D37&gt;กรอกข้อมูล!$C$33,D37,กรอกข้อมูล!$C$33),0)</f>
        <v>187056</v>
      </c>
      <c r="G37" s="327"/>
      <c r="H37" s="330" t="str">
        <f>IF(กรอกข้อมูล!$C$5+I37&gt;99,"",กรอกข้อมูล!$C$5+I37)</f>
        <v/>
      </c>
      <c r="I37" s="330">
        <f t="shared" si="1"/>
        <v>73</v>
      </c>
      <c r="J37" s="333">
        <f>IF(AND(กรอกข้อมูล!$A$17="WLNP60L",H37&lt;61),กรอกข้อมูล!$F$17*กรอกข้อมูล!$G$7*ตารางแสดงผลประโยชน์!I37,IF(AND(กรอกข้อมูล!$A$17="WLNP99L",H37&lt;100),กรอกข้อมูล!$F$17*กรอกข้อมูล!$G$7*ตารางแสดงผลประโยชน์!I37,0))</f>
        <v>0</v>
      </c>
      <c r="K37" s="332">
        <f>IF(กรอกข้อมูล!$A$17="WLNP60L",IF(กรอกข้อมูล!$C$6="ชาย",INDEX('TABCV(Male)'!$C$1:$CY$52,MATCH(กรอกข้อมูล!$C$5,'TABCV(Male)'!$C$1:$C$52,),MATCH(I37,'TABCV(Male)'!$C$1:$CY$1,)),INDEX('TABCV(Female)'!$C$1:$CY$52,MATCH(กรอกข้อมูล!$C$5,'TABCV(Female)'!$C$1:$C$52,),MATCH(I37,'TABCV(Female)'!$C$1:$CY$1,)))*กรอกข้อมูล!$C$33/1000,IF(กรอกข้อมูล!$C$6="ชาย",INDEX('TABCV(Male)'!$C$56:$CY$127,MATCH(กรอกข้อมูล!$C$5,'TABCV(Male)'!$C$56:$C$127,),MATCH(I37,'TABCV(Male)'!$C$56:$CY$56,)),INDEX('TABCV(Female)'!$C$56:$CY$127,MATCH(กรอกข้อมูล!$C$5,'TABCV(Female)'!$C$56:$C$127,),MATCH(I37,'TABCV(Female)'!$C$56:$CY$56,)))*กรอกข้อมูล!$C$33/1000)</f>
        <v>0</v>
      </c>
      <c r="L37" s="332">
        <f>IF(I37+กรอกข้อมูล!$C$5&lt;=99,IF(J37&gt;กรอกข้อมูล!$C$33,J37,กรอกข้อมูล!$C$33),0)</f>
        <v>0</v>
      </c>
      <c r="M37" s="294"/>
    </row>
    <row r="38" spans="1:13" ht="20.25" customHeight="1" x14ac:dyDescent="0.2">
      <c r="A38" s="290"/>
      <c r="B38" s="329">
        <f>IF(กรอกข้อมูล!$C$5+C38&gt;99,"",กรอกข้อมูล!$C$5+C38)</f>
        <v>85</v>
      </c>
      <c r="C38" s="330">
        <f t="shared" si="0"/>
        <v>25</v>
      </c>
      <c r="D38" s="331">
        <f>IF(AND(กรอกข้อมูล!$A$17="WLNP60L",B38&lt;61),กรอกข้อมูล!$F$17*กรอกข้อมูล!$G$7*ตารางแสดงผลประโยชน์!C38,IF(AND(กรอกข้อมูล!$A$17="WLNP99L",B38&lt;100),กรอกข้อมูล!$F$17*กรอกข้อมูล!$G$7*ตารางแสดงผลประโยชน์!C38,0))</f>
        <v>194850</v>
      </c>
      <c r="E38" s="332">
        <f>IF(กรอกข้อมูล!$A$17="WLNP60L",IF(กรอกข้อมูล!$C$6="ชาย",INDEX('TABCV(Male)'!$C$1:$CY$52,MATCH(กรอกข้อมูล!$C$5,'TABCV(Male)'!$C$1:$C$52,),MATCH(C38,'TABCV(Male)'!$C$1:$CY$1,)),INDEX('TABCV(Female)'!$C$1:$CY$52,MATCH(กรอกข้อมูล!$C$5,'TABCV(Female)'!$C$1:$C$52,),MATCH(C38,'TABCV(Female)'!$C$1:$CY$1,)))*กรอกข้อมูล!$C$33/1000,IF(กรอกข้อมูล!$C$6="ชาย",INDEX('TABCV(Male)'!$C$56:$CY$127,MATCH(กรอกข้อมูล!$C$5,'TABCV(Male)'!$C$56:$C$127,),MATCH(C38,'TABCV(Male)'!$C$56:$CY$56,)),INDEX('TABCV(Female)'!$C$56:$CY$127,MATCH(กรอกข้อมูล!$C$5,'TABCV(Female)'!$C$56:$C$127,),MATCH(C38,'TABCV(Female)'!$C$56:$CY$56,)))*กรอกข้อมูล!$C$33/1000)</f>
        <v>97200</v>
      </c>
      <c r="F38" s="332">
        <f>IF(C38+กรอกข้อมูล!$C$5&lt;=99,IF(D38&gt;กรอกข้อมูล!$C$33,D38,กรอกข้อมูล!$C$33),0)</f>
        <v>194850</v>
      </c>
      <c r="G38" s="327"/>
      <c r="H38" s="330" t="str">
        <f>IF(กรอกข้อมูล!$C$5+I38&gt;99,"",กรอกข้อมูล!$C$5+I38)</f>
        <v/>
      </c>
      <c r="I38" s="330">
        <f t="shared" si="1"/>
        <v>74</v>
      </c>
      <c r="J38" s="333">
        <f>IF(AND(กรอกข้อมูล!$A$17="WLNP60L",H38&lt;61),กรอกข้อมูล!$F$17*กรอกข้อมูล!$G$7*ตารางแสดงผลประโยชน์!I38,IF(AND(กรอกข้อมูล!$A$17="WLNP99L",H38&lt;100),กรอกข้อมูล!$F$17*กรอกข้อมูล!$G$7*ตารางแสดงผลประโยชน์!I38,0))</f>
        <v>0</v>
      </c>
      <c r="K38" s="332">
        <f>IF(กรอกข้อมูล!$A$17="WLNP60L",IF(กรอกข้อมูล!$C$6="ชาย",INDEX('TABCV(Male)'!$C$1:$CY$52,MATCH(กรอกข้อมูล!$C$5,'TABCV(Male)'!$C$1:$C$52,),MATCH(I38,'TABCV(Male)'!$C$1:$CY$1,)),INDEX('TABCV(Female)'!$C$1:$CY$52,MATCH(กรอกข้อมูล!$C$5,'TABCV(Female)'!$C$1:$C$52,),MATCH(I38,'TABCV(Female)'!$C$1:$CY$1,)))*กรอกข้อมูล!$C$33/1000,IF(กรอกข้อมูล!$C$6="ชาย",INDEX('TABCV(Male)'!$C$56:$CY$127,MATCH(กรอกข้อมูล!$C$5,'TABCV(Male)'!$C$56:$C$127,),MATCH(I38,'TABCV(Male)'!$C$56:$CY$56,)),INDEX('TABCV(Female)'!$C$56:$CY$127,MATCH(กรอกข้อมูล!$C$5,'TABCV(Female)'!$C$56:$C$127,),MATCH(I38,'TABCV(Female)'!$C$56:$CY$56,)))*กรอกข้อมูล!$C$33/1000)</f>
        <v>0</v>
      </c>
      <c r="L38" s="332">
        <f>IF(I38+กรอกข้อมูล!$C$5&lt;=99,IF(J38&gt;กรอกข้อมูล!$C$33,J38,กรอกข้อมูล!$C$33),0)</f>
        <v>0</v>
      </c>
      <c r="M38" s="294"/>
    </row>
    <row r="39" spans="1:13" ht="20.25" customHeight="1" x14ac:dyDescent="0.2">
      <c r="A39" s="290"/>
      <c r="B39" s="334">
        <f>IF(กรอกข้อมูล!$C$5+C39&gt;99,"",กรอกข้อมูล!$C$5+C39)</f>
        <v>86</v>
      </c>
      <c r="C39" s="335">
        <f t="shared" si="0"/>
        <v>26</v>
      </c>
      <c r="D39" s="336">
        <f>IF(AND(กรอกข้อมูล!$A$17="WLNP60L",B39&lt;61),กรอกข้อมูล!$F$17*กรอกข้อมูล!$G$7*ตารางแสดงผลประโยชน์!C39,IF(AND(กรอกข้อมูล!$A$17="WLNP99L",B39&lt;100),กรอกข้อมูล!$F$17*กรอกข้อมูล!$G$7*ตารางแสดงผลประโยชน์!C39,0))</f>
        <v>202644</v>
      </c>
      <c r="E39" s="337">
        <f>IF(กรอกข้อมูล!$A$17="WLNP60L",IF(กรอกข้อมูล!$C$6="ชาย",INDEX('TABCV(Male)'!$C$1:$CY$52,MATCH(กรอกข้อมูล!$C$5,'TABCV(Male)'!$C$1:$C$52,),MATCH(C39,'TABCV(Male)'!$C$1:$CY$1,)),INDEX('TABCV(Female)'!$C$1:$CY$52,MATCH(กรอกข้อมูล!$C$5,'TABCV(Female)'!$C$1:$C$52,),MATCH(C39,'TABCV(Female)'!$C$1:$CY$1,)))*กรอกข้อมูล!$C$33/1000,IF(กรอกข้อมูล!$C$6="ชาย",INDEX('TABCV(Male)'!$C$56:$CY$127,MATCH(กรอกข้อมูล!$C$5,'TABCV(Male)'!$C$56:$C$127,),MATCH(C39,'TABCV(Male)'!$C$56:$CY$56,)),INDEX('TABCV(Female)'!$C$56:$CY$127,MATCH(กรอกข้อมูล!$C$5,'TABCV(Female)'!$C$56:$C$127,),MATCH(C39,'TABCV(Female)'!$C$56:$CY$56,)))*กรอกข้อมูล!$C$33/1000)</f>
        <v>99900</v>
      </c>
      <c r="F39" s="337">
        <f>IF(C39+กรอกข้อมูล!$C$5&lt;=99,IF(D39&gt;กรอกข้อมูล!$C$33,D39,กรอกข้อมูล!$C$33),0)</f>
        <v>202644</v>
      </c>
      <c r="G39" s="327"/>
      <c r="H39" s="335" t="str">
        <f>IF(กรอกข้อมูล!$C$5+I39&gt;99,"",กรอกข้อมูล!$C$5+I39)</f>
        <v/>
      </c>
      <c r="I39" s="335">
        <f t="shared" si="1"/>
        <v>75</v>
      </c>
      <c r="J39" s="338">
        <f>IF(AND(กรอกข้อมูล!$A$17="WLNP60L",H39&lt;61),กรอกข้อมูล!$F$17*กรอกข้อมูล!$G$7*ตารางแสดงผลประโยชน์!I39,IF(AND(กรอกข้อมูล!$A$17="WLNP99L",H39&lt;100),กรอกข้อมูล!$F$17*กรอกข้อมูล!$G$7*ตารางแสดงผลประโยชน์!I39,0))</f>
        <v>0</v>
      </c>
      <c r="K39" s="337">
        <f>IF(กรอกข้อมูล!$A$17="WLNP60L",IF(กรอกข้อมูล!$C$6="ชาย",INDEX('TABCV(Male)'!$C$1:$CY$52,MATCH(กรอกข้อมูล!$C$5,'TABCV(Male)'!$C$1:$C$52,),MATCH(I39,'TABCV(Male)'!$C$1:$CY$1,)),INDEX('TABCV(Female)'!$C$1:$CY$52,MATCH(กรอกข้อมูล!$C$5,'TABCV(Female)'!$C$1:$C$52,),MATCH(I39,'TABCV(Female)'!$C$1:$CY$1,)))*กรอกข้อมูล!$C$33/1000,IF(กรอกข้อมูล!$C$6="ชาย",INDEX('TABCV(Male)'!$C$56:$CY$127,MATCH(กรอกข้อมูล!$C$5,'TABCV(Male)'!$C$56:$C$127,),MATCH(I39,'TABCV(Male)'!$C$56:$CY$56,)),INDEX('TABCV(Female)'!$C$56:$CY$127,MATCH(กรอกข้อมูล!$C$5,'TABCV(Female)'!$C$56:$C$127,),MATCH(I39,'TABCV(Female)'!$C$56:$CY$56,)))*กรอกข้อมูล!$C$33/1000)</f>
        <v>0</v>
      </c>
      <c r="L39" s="337">
        <f>IF(I39+กรอกข้อมูล!$C$5&lt;=99,IF(J39&gt;กรอกข้อมูล!$C$33,J39,กรอกข้อมูล!$C$33),0)</f>
        <v>0</v>
      </c>
      <c r="M39" s="294"/>
    </row>
    <row r="40" spans="1:13" ht="20.25" customHeight="1" x14ac:dyDescent="0.2">
      <c r="A40" s="290"/>
      <c r="B40" s="334">
        <f>IF(กรอกข้อมูล!$C$5+C40&gt;99,"",กรอกข้อมูล!$C$5+C40)</f>
        <v>87</v>
      </c>
      <c r="C40" s="335">
        <f t="shared" si="0"/>
        <v>27</v>
      </c>
      <c r="D40" s="336">
        <f>IF(AND(กรอกข้อมูล!$A$17="WLNP60L",B40&lt;61),กรอกข้อมูล!$F$17*กรอกข้อมูล!$G$7*ตารางแสดงผลประโยชน์!C40,IF(AND(กรอกข้อมูล!$A$17="WLNP99L",B40&lt;100),กรอกข้อมูล!$F$17*กรอกข้อมูล!$G$7*ตารางแสดงผลประโยชน์!C40,0))</f>
        <v>210438</v>
      </c>
      <c r="E40" s="337">
        <f>IF(กรอกข้อมูล!$A$17="WLNP60L",IF(กรอกข้อมูล!$C$6="ชาย",INDEX('TABCV(Male)'!$C$1:$CY$52,MATCH(กรอกข้อมูล!$C$5,'TABCV(Male)'!$C$1:$C$52,),MATCH(C40,'TABCV(Male)'!$C$1:$CY$1,)),INDEX('TABCV(Female)'!$C$1:$CY$52,MATCH(กรอกข้อมูล!$C$5,'TABCV(Female)'!$C$1:$C$52,),MATCH(C40,'TABCV(Female)'!$C$1:$CY$1,)))*กรอกข้อมูล!$C$33/1000,IF(กรอกข้อมูล!$C$6="ชาย",INDEX('TABCV(Male)'!$C$56:$CY$127,MATCH(กรอกข้อมูล!$C$5,'TABCV(Male)'!$C$56:$C$127,),MATCH(C40,'TABCV(Male)'!$C$56:$CY$56,)),INDEX('TABCV(Female)'!$C$56:$CY$127,MATCH(กรอกข้อมูล!$C$5,'TABCV(Female)'!$C$56:$C$127,),MATCH(C40,'TABCV(Female)'!$C$56:$CY$56,)))*กรอกข้อมูล!$C$33/1000)</f>
        <v>102750</v>
      </c>
      <c r="F40" s="337">
        <f>IF(C40+กรอกข้อมูล!$C$5&lt;=99,IF(D40&gt;กรอกข้อมูล!$C$33,D40,กรอกข้อมูล!$C$33),0)</f>
        <v>210438</v>
      </c>
      <c r="G40" s="327"/>
      <c r="H40" s="335" t="str">
        <f>IF(กรอกข้อมูล!$C$5+I40&gt;99,"",กรอกข้อมูล!$C$5+I40)</f>
        <v/>
      </c>
      <c r="I40" s="335">
        <f t="shared" si="1"/>
        <v>76</v>
      </c>
      <c r="J40" s="338">
        <f>IF(AND(กรอกข้อมูล!$A$17="WLNP60L",H40&lt;61),กรอกข้อมูล!$F$17*กรอกข้อมูล!$G$7*ตารางแสดงผลประโยชน์!I40,IF(AND(กรอกข้อมูล!$A$17="WLNP99L",H40&lt;100),กรอกข้อมูล!$F$17*กรอกข้อมูล!$G$7*ตารางแสดงผลประโยชน์!I40,0))</f>
        <v>0</v>
      </c>
      <c r="K40" s="337">
        <f>IF(กรอกข้อมูล!$A$17="WLNP60L",IF(กรอกข้อมูล!$C$6="ชาย",INDEX('TABCV(Male)'!$C$1:$CY$52,MATCH(กรอกข้อมูล!$C$5,'TABCV(Male)'!$C$1:$C$52,),MATCH(I40,'TABCV(Male)'!$C$1:$CY$1,)),INDEX('TABCV(Female)'!$C$1:$CY$52,MATCH(กรอกข้อมูล!$C$5,'TABCV(Female)'!$C$1:$C$52,),MATCH(I40,'TABCV(Female)'!$C$1:$CY$1,)))*กรอกข้อมูล!$C$33/1000,IF(กรอกข้อมูล!$C$6="ชาย",INDEX('TABCV(Male)'!$C$56:$CY$127,MATCH(กรอกข้อมูล!$C$5,'TABCV(Male)'!$C$56:$C$127,),MATCH(I40,'TABCV(Male)'!$C$56:$CY$56,)),INDEX('TABCV(Female)'!$C$56:$CY$127,MATCH(กรอกข้อมูล!$C$5,'TABCV(Female)'!$C$56:$C$127,),MATCH(I40,'TABCV(Female)'!$C$56:$CY$56,)))*กรอกข้อมูล!$C$33/1000)</f>
        <v>0</v>
      </c>
      <c r="L40" s="337">
        <f>IF(I40+กรอกข้อมูล!$C$5&lt;=99,IF(J40&gt;กรอกข้อมูล!$C$33,J40,กรอกข้อมูล!$C$33),0)</f>
        <v>0</v>
      </c>
      <c r="M40" s="294"/>
    </row>
    <row r="41" spans="1:13" ht="20.25" customHeight="1" x14ac:dyDescent="0.2">
      <c r="A41" s="290"/>
      <c r="B41" s="334">
        <f>IF(กรอกข้อมูล!$C$5+C41&gt;99,"",กรอกข้อมูล!$C$5+C41)</f>
        <v>88</v>
      </c>
      <c r="C41" s="335">
        <f t="shared" si="0"/>
        <v>28</v>
      </c>
      <c r="D41" s="336">
        <f>IF(AND(กรอกข้อมูล!$A$17="WLNP60L",B41&lt;61),กรอกข้อมูล!$F$17*กรอกข้อมูล!$G$7*ตารางแสดงผลประโยชน์!C41,IF(AND(กรอกข้อมูล!$A$17="WLNP99L",B41&lt;100),กรอกข้อมูล!$F$17*กรอกข้อมูล!$G$7*ตารางแสดงผลประโยชน์!C41,0))</f>
        <v>218232</v>
      </c>
      <c r="E41" s="337">
        <f>IF(กรอกข้อมูล!$A$17="WLNP60L",IF(กรอกข้อมูล!$C$6="ชาย",INDEX('TABCV(Male)'!$C$1:$CY$52,MATCH(กรอกข้อมูล!$C$5,'TABCV(Male)'!$C$1:$C$52,),MATCH(C41,'TABCV(Male)'!$C$1:$CY$1,)),INDEX('TABCV(Female)'!$C$1:$CY$52,MATCH(กรอกข้อมูล!$C$5,'TABCV(Female)'!$C$1:$C$52,),MATCH(C41,'TABCV(Female)'!$C$1:$CY$1,)))*กรอกข้อมูล!$C$33/1000,IF(กรอกข้อมูล!$C$6="ชาย",INDEX('TABCV(Male)'!$C$56:$CY$127,MATCH(กรอกข้อมูล!$C$5,'TABCV(Male)'!$C$56:$C$127,),MATCH(C41,'TABCV(Male)'!$C$56:$CY$56,)),INDEX('TABCV(Female)'!$C$56:$CY$127,MATCH(กรอกข้อมูล!$C$5,'TABCV(Female)'!$C$56:$C$127,),MATCH(C41,'TABCV(Female)'!$C$56:$CY$56,)))*กรอกข้อมูล!$C$33/1000)</f>
        <v>105600</v>
      </c>
      <c r="F41" s="337">
        <f>IF(C41+กรอกข้อมูล!$C$5&lt;=99,IF(D41&gt;กรอกข้อมูล!$C$33,D41,กรอกข้อมูล!$C$33),0)</f>
        <v>218232</v>
      </c>
      <c r="G41" s="327"/>
      <c r="H41" s="335" t="str">
        <f>IF(กรอกข้อมูล!$C$5+I41&gt;99,"",กรอกข้อมูล!$C$5+I41)</f>
        <v/>
      </c>
      <c r="I41" s="335">
        <f t="shared" si="1"/>
        <v>77</v>
      </c>
      <c r="J41" s="338">
        <f>IF(AND(กรอกข้อมูล!$A$17="WLNP60L",H41&lt;61),กรอกข้อมูล!$F$17*กรอกข้อมูล!$G$7*ตารางแสดงผลประโยชน์!I41,IF(AND(กรอกข้อมูล!$A$17="WLNP99L",H41&lt;100),กรอกข้อมูล!$F$17*กรอกข้อมูล!$G$7*ตารางแสดงผลประโยชน์!I41,0))</f>
        <v>0</v>
      </c>
      <c r="K41" s="337">
        <f>IF(กรอกข้อมูล!$A$17="WLNP60L",IF(กรอกข้อมูล!$C$6="ชาย",INDEX('TABCV(Male)'!$C$1:$CY$52,MATCH(กรอกข้อมูล!$C$5,'TABCV(Male)'!$C$1:$C$52,),MATCH(I41,'TABCV(Male)'!$C$1:$CY$1,)),INDEX('TABCV(Female)'!$C$1:$CY$52,MATCH(กรอกข้อมูล!$C$5,'TABCV(Female)'!$C$1:$C$52,),MATCH(I41,'TABCV(Female)'!$C$1:$CY$1,)))*กรอกข้อมูล!$C$33/1000,IF(กรอกข้อมูล!$C$6="ชาย",INDEX('TABCV(Male)'!$C$56:$CY$127,MATCH(กรอกข้อมูล!$C$5,'TABCV(Male)'!$C$56:$C$127,),MATCH(I41,'TABCV(Male)'!$C$56:$CY$56,)),INDEX('TABCV(Female)'!$C$56:$CY$127,MATCH(กรอกข้อมูล!$C$5,'TABCV(Female)'!$C$56:$C$127,),MATCH(I41,'TABCV(Female)'!$C$56:$CY$56,)))*กรอกข้อมูล!$C$33/1000)</f>
        <v>0</v>
      </c>
      <c r="L41" s="337">
        <f>IF(I41+กรอกข้อมูล!$C$5&lt;=99,IF(J41&gt;กรอกข้อมูล!$C$33,J41,กรอกข้อมูล!$C$33),0)</f>
        <v>0</v>
      </c>
      <c r="M41" s="294"/>
    </row>
    <row r="42" spans="1:13" ht="20.25" customHeight="1" x14ac:dyDescent="0.2">
      <c r="A42" s="290"/>
      <c r="B42" s="334">
        <f>IF(กรอกข้อมูล!$C$5+C42&gt;99,"",กรอกข้อมูล!$C$5+C42)</f>
        <v>89</v>
      </c>
      <c r="C42" s="335">
        <f t="shared" si="0"/>
        <v>29</v>
      </c>
      <c r="D42" s="336">
        <f>IF(AND(กรอกข้อมูล!$A$17="WLNP60L",B42&lt;61),กรอกข้อมูล!$F$17*กรอกข้อมูล!$G$7*ตารางแสดงผลประโยชน์!C42,IF(AND(กรอกข้อมูล!$A$17="WLNP99L",B42&lt;100),กรอกข้อมูล!$F$17*กรอกข้อมูล!$G$7*ตารางแสดงผลประโยชน์!C42,0))</f>
        <v>226026</v>
      </c>
      <c r="E42" s="337">
        <f>IF(กรอกข้อมูล!$A$17="WLNP60L",IF(กรอกข้อมูล!$C$6="ชาย",INDEX('TABCV(Male)'!$C$1:$CY$52,MATCH(กรอกข้อมูล!$C$5,'TABCV(Male)'!$C$1:$C$52,),MATCH(C42,'TABCV(Male)'!$C$1:$CY$1,)),INDEX('TABCV(Female)'!$C$1:$CY$52,MATCH(กรอกข้อมูล!$C$5,'TABCV(Female)'!$C$1:$C$52,),MATCH(C42,'TABCV(Female)'!$C$1:$CY$1,)))*กรอกข้อมูล!$C$33/1000,IF(กรอกข้อมูล!$C$6="ชาย",INDEX('TABCV(Male)'!$C$56:$CY$127,MATCH(กรอกข้อมูล!$C$5,'TABCV(Male)'!$C$56:$C$127,),MATCH(C42,'TABCV(Male)'!$C$56:$CY$56,)),INDEX('TABCV(Female)'!$C$56:$CY$127,MATCH(กรอกข้อมูล!$C$5,'TABCV(Female)'!$C$56:$C$127,),MATCH(C42,'TABCV(Female)'!$C$56:$CY$56,)))*กรอกข้อมูล!$C$33/1000)</f>
        <v>108300</v>
      </c>
      <c r="F42" s="337">
        <f>IF(C42+กรอกข้อมูล!$C$5&lt;=99,IF(D42&gt;กรอกข้อมูล!$C$33,D42,กรอกข้อมูล!$C$33),0)</f>
        <v>226026</v>
      </c>
      <c r="G42" s="327"/>
      <c r="H42" s="335" t="str">
        <f>IF(กรอกข้อมูล!$C$5+I42&gt;99,"",กรอกข้อมูล!$C$5+I42)</f>
        <v/>
      </c>
      <c r="I42" s="335">
        <f t="shared" si="1"/>
        <v>78</v>
      </c>
      <c r="J42" s="338">
        <f>IF(AND(กรอกข้อมูล!$A$17="WLNP60L",H42&lt;61),กรอกข้อมูล!$F$17*กรอกข้อมูล!$G$7*ตารางแสดงผลประโยชน์!I42,IF(AND(กรอกข้อมูล!$A$17="WLNP99L",H42&lt;100),กรอกข้อมูล!$F$17*กรอกข้อมูล!$G$7*ตารางแสดงผลประโยชน์!I42,0))</f>
        <v>0</v>
      </c>
      <c r="K42" s="337">
        <f>IF(กรอกข้อมูล!$A$17="WLNP60L",IF(กรอกข้อมูล!$C$6="ชาย",INDEX('TABCV(Male)'!$C$1:$CY$52,MATCH(กรอกข้อมูล!$C$5,'TABCV(Male)'!$C$1:$C$52,),MATCH(I42,'TABCV(Male)'!$C$1:$CY$1,)),INDEX('TABCV(Female)'!$C$1:$CY$52,MATCH(กรอกข้อมูล!$C$5,'TABCV(Female)'!$C$1:$C$52,),MATCH(I42,'TABCV(Female)'!$C$1:$CY$1,)))*กรอกข้อมูล!$C$33/1000,IF(กรอกข้อมูล!$C$6="ชาย",INDEX('TABCV(Male)'!$C$56:$CY$127,MATCH(กรอกข้อมูล!$C$5,'TABCV(Male)'!$C$56:$C$127,),MATCH(I42,'TABCV(Male)'!$C$56:$CY$56,)),INDEX('TABCV(Female)'!$C$56:$CY$127,MATCH(กรอกข้อมูล!$C$5,'TABCV(Female)'!$C$56:$C$127,),MATCH(I42,'TABCV(Female)'!$C$56:$CY$56,)))*กรอกข้อมูล!$C$33/1000)</f>
        <v>0</v>
      </c>
      <c r="L42" s="337">
        <f>IF(I42+กรอกข้อมูล!$C$5&lt;=99,IF(J42&gt;กรอกข้อมูล!$C$33,J42,กรอกข้อมูล!$C$33),0)</f>
        <v>0</v>
      </c>
      <c r="M42" s="294"/>
    </row>
    <row r="43" spans="1:13" ht="20.25" customHeight="1" x14ac:dyDescent="0.2">
      <c r="A43" s="290"/>
      <c r="B43" s="334">
        <f>IF(กรอกข้อมูล!$C$5+C43&gt;99,"",กรอกข้อมูล!$C$5+C43)</f>
        <v>90</v>
      </c>
      <c r="C43" s="335">
        <f t="shared" si="0"/>
        <v>30</v>
      </c>
      <c r="D43" s="336">
        <f>IF(AND(กรอกข้อมูล!$A$17="WLNP60L",B43&lt;61),กรอกข้อมูล!$F$17*กรอกข้อมูล!$G$7*ตารางแสดงผลประโยชน์!C43,IF(AND(กรอกข้อมูล!$A$17="WLNP99L",B43&lt;100),กรอกข้อมูล!$F$17*กรอกข้อมูล!$G$7*ตารางแสดงผลประโยชน์!C43,0))</f>
        <v>233820</v>
      </c>
      <c r="E43" s="337">
        <f>IF(กรอกข้อมูล!$A$17="WLNP60L",IF(กรอกข้อมูล!$C$6="ชาย",INDEX('TABCV(Male)'!$C$1:$CY$52,MATCH(กรอกข้อมูล!$C$5,'TABCV(Male)'!$C$1:$C$52,),MATCH(C43,'TABCV(Male)'!$C$1:$CY$1,)),INDEX('TABCV(Female)'!$C$1:$CY$52,MATCH(กรอกข้อมูล!$C$5,'TABCV(Female)'!$C$1:$C$52,),MATCH(C43,'TABCV(Female)'!$C$1:$CY$1,)))*กรอกข้อมูล!$C$33/1000,IF(กรอกข้อมูล!$C$6="ชาย",INDEX('TABCV(Male)'!$C$56:$CY$127,MATCH(กรอกข้อมูล!$C$5,'TABCV(Male)'!$C$56:$C$127,),MATCH(C43,'TABCV(Male)'!$C$56:$CY$56,)),INDEX('TABCV(Female)'!$C$56:$CY$127,MATCH(กรอกข้อมูล!$C$5,'TABCV(Female)'!$C$56:$C$127,),MATCH(C43,'TABCV(Female)'!$C$56:$CY$56,)))*กรอกข้อมูล!$C$33/1000)</f>
        <v>110850</v>
      </c>
      <c r="F43" s="337">
        <f>IF(C43+กรอกข้อมูล!$C$5&lt;=99,IF(D43&gt;กรอกข้อมูล!$C$33,D43,กรอกข้อมูล!$C$33),0)</f>
        <v>233820</v>
      </c>
      <c r="G43" s="327"/>
      <c r="H43" s="335" t="str">
        <f>IF(กรอกข้อมูล!$C$5+I43&gt;99,"",กรอกข้อมูล!$C$5+I43)</f>
        <v/>
      </c>
      <c r="I43" s="335">
        <f t="shared" si="1"/>
        <v>79</v>
      </c>
      <c r="J43" s="338">
        <f>IF(AND(กรอกข้อมูล!$A$17="WLNP60L",H43&lt;61),กรอกข้อมูล!$F$17*กรอกข้อมูล!$G$7*ตารางแสดงผลประโยชน์!I43,IF(AND(กรอกข้อมูล!$A$17="WLNP99L",H43&lt;100),กรอกข้อมูล!$F$17*กรอกข้อมูล!$G$7*ตารางแสดงผลประโยชน์!I43,0))</f>
        <v>0</v>
      </c>
      <c r="K43" s="337">
        <f>IF(กรอกข้อมูล!$A$17="WLNP60L",IF(กรอกข้อมูล!$C$6="ชาย",INDEX('TABCV(Male)'!$C$1:$CY$52,MATCH(กรอกข้อมูล!$C$5,'TABCV(Male)'!$C$1:$C$52,),MATCH(I43,'TABCV(Male)'!$C$1:$CY$1,)),INDEX('TABCV(Female)'!$C$1:$CY$52,MATCH(กรอกข้อมูล!$C$5,'TABCV(Female)'!$C$1:$C$52,),MATCH(I43,'TABCV(Female)'!$C$1:$CY$1,)))*กรอกข้อมูล!$C$33/1000,IF(กรอกข้อมูล!$C$6="ชาย",INDEX('TABCV(Male)'!$C$56:$CY$127,MATCH(กรอกข้อมูล!$C$5,'TABCV(Male)'!$C$56:$C$127,),MATCH(I43,'TABCV(Male)'!$C$56:$CY$56,)),INDEX('TABCV(Female)'!$C$56:$CY$127,MATCH(กรอกข้อมูล!$C$5,'TABCV(Female)'!$C$56:$C$127,),MATCH(I43,'TABCV(Female)'!$C$56:$CY$56,)))*กรอกข้อมูล!$C$33/1000)</f>
        <v>0</v>
      </c>
      <c r="L43" s="337">
        <f>IF(I43+กรอกข้อมูล!$C$5&lt;=99,IF(J43&gt;กรอกข้อมูล!$C$33,J43,กรอกข้อมูล!$C$33),0)</f>
        <v>0</v>
      </c>
      <c r="M43" s="294"/>
    </row>
    <row r="44" spans="1:13" ht="20.25" customHeight="1" x14ac:dyDescent="0.2">
      <c r="A44" s="290"/>
      <c r="B44" s="329">
        <f>IF(กรอกข้อมูล!$C$5+C44&gt;99,"",กรอกข้อมูล!$C$5+C44)</f>
        <v>91</v>
      </c>
      <c r="C44" s="330">
        <f t="shared" si="0"/>
        <v>31</v>
      </c>
      <c r="D44" s="331">
        <f>IF(AND(กรอกข้อมูล!$A$17="WLNP60L",B44&lt;61),กรอกข้อมูล!$F$17*กรอกข้อมูล!$G$7*ตารางแสดงผลประโยชน์!C44,IF(AND(กรอกข้อมูล!$A$17="WLNP99L",B44&lt;100),กรอกข้อมูล!$F$17*กรอกข้อมูล!$G$7*ตารางแสดงผลประโยชน์!C44,0))</f>
        <v>241614</v>
      </c>
      <c r="E44" s="332">
        <f>IF(กรอกข้อมูล!$A$17="WLNP60L",IF(กรอกข้อมูล!$C$6="ชาย",INDEX('TABCV(Male)'!$C$1:$CY$52,MATCH(กรอกข้อมูล!$C$5,'TABCV(Male)'!$C$1:$C$52,),MATCH(C44,'TABCV(Male)'!$C$1:$CY$1,)),INDEX('TABCV(Female)'!$C$1:$CY$52,MATCH(กรอกข้อมูล!$C$5,'TABCV(Female)'!$C$1:$C$52,),MATCH(C44,'TABCV(Female)'!$C$1:$CY$1,)))*กรอกข้อมูล!$C$33/1000,IF(กรอกข้อมูล!$C$6="ชาย",INDEX('TABCV(Male)'!$C$56:$CY$127,MATCH(กรอกข้อมูล!$C$5,'TABCV(Male)'!$C$56:$C$127,),MATCH(C44,'TABCV(Male)'!$C$56:$CY$56,)),INDEX('TABCV(Female)'!$C$56:$CY$127,MATCH(กรอกข้อมูล!$C$5,'TABCV(Female)'!$C$56:$C$127,),MATCH(C44,'TABCV(Female)'!$C$56:$CY$56,)))*กรอกข้อมูล!$C$33/1000)</f>
        <v>113400</v>
      </c>
      <c r="F44" s="332">
        <f>IF(C44+กรอกข้อมูล!$C$5&lt;=99,IF(D44&gt;กรอกข้อมูล!$C$33,D44,กรอกข้อมูล!$C$33),0)</f>
        <v>241614</v>
      </c>
      <c r="G44" s="327"/>
      <c r="H44" s="330" t="str">
        <f>IF(กรอกข้อมูล!$C$5+I44&gt;99,"",กรอกข้อมูล!$C$5+I44)</f>
        <v/>
      </c>
      <c r="I44" s="330">
        <f t="shared" si="1"/>
        <v>80</v>
      </c>
      <c r="J44" s="333">
        <f>IF(AND(กรอกข้อมูล!$A$17="WLNP60L",H44&lt;61),กรอกข้อมูล!$F$17*กรอกข้อมูล!$G$7*ตารางแสดงผลประโยชน์!I44,IF(AND(กรอกข้อมูล!$A$17="WLNP99L",H44&lt;100),กรอกข้อมูล!$F$17*กรอกข้อมูล!$G$7*ตารางแสดงผลประโยชน์!I44,0))</f>
        <v>0</v>
      </c>
      <c r="K44" s="332">
        <f>IF(กรอกข้อมูล!$A$17="WLNP60L",IF(กรอกข้อมูล!$C$6="ชาย",INDEX('TABCV(Male)'!$C$1:$CY$52,MATCH(กรอกข้อมูล!$C$5,'TABCV(Male)'!$C$1:$C$52,),MATCH(I44,'TABCV(Male)'!$C$1:$CY$1,)),INDEX('TABCV(Female)'!$C$1:$CY$52,MATCH(กรอกข้อมูล!$C$5,'TABCV(Female)'!$C$1:$C$52,),MATCH(I44,'TABCV(Female)'!$C$1:$CY$1,)))*กรอกข้อมูล!$C$33/1000,IF(กรอกข้อมูล!$C$6="ชาย",INDEX('TABCV(Male)'!$C$56:$CY$127,MATCH(กรอกข้อมูล!$C$5,'TABCV(Male)'!$C$56:$C$127,),MATCH(I44,'TABCV(Male)'!$C$56:$CY$56,)),INDEX('TABCV(Female)'!$C$56:$CY$127,MATCH(กรอกข้อมูล!$C$5,'TABCV(Female)'!$C$56:$C$127,),MATCH(I44,'TABCV(Female)'!$C$56:$CY$56,)))*กรอกข้อมูล!$C$33/1000)</f>
        <v>0</v>
      </c>
      <c r="L44" s="332">
        <f>IF(I44+กรอกข้อมูล!$C$5&lt;=99,IF(J44&gt;กรอกข้อมูล!$C$33,J44,กรอกข้อมูล!$C$33),0)</f>
        <v>0</v>
      </c>
      <c r="M44" s="294"/>
    </row>
    <row r="45" spans="1:13" ht="20.25" customHeight="1" x14ac:dyDescent="0.2">
      <c r="A45" s="290"/>
      <c r="B45" s="329">
        <f>IF(กรอกข้อมูล!$C$5+C45&gt;99,"",กรอกข้อมูล!$C$5+C45)</f>
        <v>92</v>
      </c>
      <c r="C45" s="330">
        <f t="shared" si="0"/>
        <v>32</v>
      </c>
      <c r="D45" s="331">
        <f>IF(AND(กรอกข้อมูล!$A$17="WLNP60L",B45&lt;61),กรอกข้อมูล!$F$17*กรอกข้อมูล!$G$7*ตารางแสดงผลประโยชน์!C45,IF(AND(กรอกข้อมูล!$A$17="WLNP99L",B45&lt;100),กรอกข้อมูล!$F$17*กรอกข้อมูล!$G$7*ตารางแสดงผลประโยชน์!C45,0))</f>
        <v>249408</v>
      </c>
      <c r="E45" s="332">
        <f>IF(กรอกข้อมูล!$A$17="WLNP60L",IF(กรอกข้อมูล!$C$6="ชาย",INDEX('TABCV(Male)'!$C$1:$CY$52,MATCH(กรอกข้อมูล!$C$5,'TABCV(Male)'!$C$1:$C$52,),MATCH(C45,'TABCV(Male)'!$C$1:$CY$1,)),INDEX('TABCV(Female)'!$C$1:$CY$52,MATCH(กรอกข้อมูล!$C$5,'TABCV(Female)'!$C$1:$C$52,),MATCH(C45,'TABCV(Female)'!$C$1:$CY$1,)))*กรอกข้อมูล!$C$33/1000,IF(กรอกข้อมูล!$C$6="ชาย",INDEX('TABCV(Male)'!$C$56:$CY$127,MATCH(กรอกข้อมูล!$C$5,'TABCV(Male)'!$C$56:$C$127,),MATCH(C45,'TABCV(Male)'!$C$56:$CY$56,)),INDEX('TABCV(Female)'!$C$56:$CY$127,MATCH(กรอกข้อมูล!$C$5,'TABCV(Female)'!$C$56:$C$127,),MATCH(C45,'TABCV(Female)'!$C$56:$CY$56,)))*กรอกข้อมูล!$C$33/1000)</f>
        <v>115950</v>
      </c>
      <c r="F45" s="332">
        <f>IF(C45+กรอกข้อมูล!$C$5&lt;=99,IF(D45&gt;กรอกข้อมูล!$C$33,D45,กรอกข้อมูล!$C$33),0)</f>
        <v>249408</v>
      </c>
      <c r="G45" s="327"/>
      <c r="H45" s="330" t="str">
        <f>IF(กรอกข้อมูล!$C$5+I45&gt;99,"",กรอกข้อมูล!$C$5+I45)</f>
        <v/>
      </c>
      <c r="I45" s="330">
        <f t="shared" si="1"/>
        <v>81</v>
      </c>
      <c r="J45" s="333">
        <f>IF(AND(กรอกข้อมูล!$A$17="WLNP60L",H45&lt;61),กรอกข้อมูล!$F$17*กรอกข้อมูล!$G$7*ตารางแสดงผลประโยชน์!I45,IF(AND(กรอกข้อมูล!$A$17="WLNP99L",H45&lt;100),กรอกข้อมูล!$F$17*กรอกข้อมูล!$G$7*ตารางแสดงผลประโยชน์!I45,0))</f>
        <v>0</v>
      </c>
      <c r="K45" s="332">
        <f>IF(กรอกข้อมูล!$A$17="WLNP60L",IF(กรอกข้อมูล!$C$6="ชาย",INDEX('TABCV(Male)'!$C$1:$CY$52,MATCH(กรอกข้อมูล!$C$5,'TABCV(Male)'!$C$1:$C$52,),MATCH(I45,'TABCV(Male)'!$C$1:$CY$1,)),INDEX('TABCV(Female)'!$C$1:$CY$52,MATCH(กรอกข้อมูล!$C$5,'TABCV(Female)'!$C$1:$C$52,),MATCH(I45,'TABCV(Female)'!$C$1:$CY$1,)))*กรอกข้อมูล!$C$33/1000,IF(กรอกข้อมูล!$C$6="ชาย",INDEX('TABCV(Male)'!$C$56:$CY$127,MATCH(กรอกข้อมูล!$C$5,'TABCV(Male)'!$C$56:$C$127,),MATCH(I45,'TABCV(Male)'!$C$56:$CY$56,)),INDEX('TABCV(Female)'!$C$56:$CY$127,MATCH(กรอกข้อมูล!$C$5,'TABCV(Female)'!$C$56:$C$127,),MATCH(I45,'TABCV(Female)'!$C$56:$CY$56,)))*กรอกข้อมูล!$C$33/1000)</f>
        <v>0</v>
      </c>
      <c r="L45" s="332">
        <f>IF(I45+กรอกข้อมูล!$C$5&lt;=99,IF(J45&gt;กรอกข้อมูล!$C$33,J45,กรอกข้อมูล!$C$33),0)</f>
        <v>0</v>
      </c>
      <c r="M45" s="294"/>
    </row>
    <row r="46" spans="1:13" ht="20.25" customHeight="1" x14ac:dyDescent="0.2">
      <c r="A46" s="290"/>
      <c r="B46" s="329">
        <f>IF(กรอกข้อมูล!$C$5+C46&gt;99,"",กรอกข้อมูล!$C$5+C46)</f>
        <v>93</v>
      </c>
      <c r="C46" s="330">
        <f t="shared" si="0"/>
        <v>33</v>
      </c>
      <c r="D46" s="331">
        <f>IF(AND(กรอกข้อมูล!$A$17="WLNP60L",B46&lt;61),กรอกข้อมูล!$F$17*กรอกข้อมูล!$G$7*ตารางแสดงผลประโยชน์!C46,IF(AND(กรอกข้อมูล!$A$17="WLNP99L",B46&lt;100),กรอกข้อมูล!$F$17*กรอกข้อมูล!$G$7*ตารางแสดงผลประโยชน์!C46,0))</f>
        <v>257202</v>
      </c>
      <c r="E46" s="332">
        <f>IF(กรอกข้อมูล!$A$17="WLNP60L",IF(กรอกข้อมูล!$C$6="ชาย",INDEX('TABCV(Male)'!$C$1:$CY$52,MATCH(กรอกข้อมูล!$C$5,'TABCV(Male)'!$C$1:$C$52,),MATCH(C46,'TABCV(Male)'!$C$1:$CY$1,)),INDEX('TABCV(Female)'!$C$1:$CY$52,MATCH(กรอกข้อมูล!$C$5,'TABCV(Female)'!$C$1:$C$52,),MATCH(C46,'TABCV(Female)'!$C$1:$CY$1,)))*กรอกข้อมูล!$C$33/1000,IF(กรอกข้อมูล!$C$6="ชาย",INDEX('TABCV(Male)'!$C$56:$CY$127,MATCH(กรอกข้อมูล!$C$5,'TABCV(Male)'!$C$56:$C$127,),MATCH(C46,'TABCV(Male)'!$C$56:$CY$56,)),INDEX('TABCV(Female)'!$C$56:$CY$127,MATCH(กรอกข้อมูล!$C$5,'TABCV(Female)'!$C$56:$C$127,),MATCH(C46,'TABCV(Female)'!$C$56:$CY$56,)))*กรอกข้อมูล!$C$33/1000)</f>
        <v>118500</v>
      </c>
      <c r="F46" s="332">
        <f>IF(C46+กรอกข้อมูล!$C$5&lt;=99,IF(D46&gt;กรอกข้อมูล!$C$33,D46,กรอกข้อมูล!$C$33),0)</f>
        <v>257202</v>
      </c>
      <c r="G46" s="327"/>
      <c r="H46" s="330" t="str">
        <f>IF(กรอกข้อมูล!$C$5+I46&gt;99,"",กรอกข้อมูล!$C$5+I46)</f>
        <v/>
      </c>
      <c r="I46" s="330">
        <f t="shared" si="1"/>
        <v>82</v>
      </c>
      <c r="J46" s="333">
        <f>IF(AND(กรอกข้อมูล!$A$17="WLNP60L",H46&lt;61),กรอกข้อมูล!$F$17*กรอกข้อมูล!$G$7*ตารางแสดงผลประโยชน์!I46,IF(AND(กรอกข้อมูล!$A$17="WLNP99L",H46&lt;100),กรอกข้อมูล!$F$17*กรอกข้อมูล!$G$7*ตารางแสดงผลประโยชน์!I46,0))</f>
        <v>0</v>
      </c>
      <c r="K46" s="332">
        <f>IF(กรอกข้อมูล!$A$17="WLNP60L",IF(กรอกข้อมูล!$C$6="ชาย",INDEX('TABCV(Male)'!$C$1:$CY$52,MATCH(กรอกข้อมูล!$C$5,'TABCV(Male)'!$C$1:$C$52,),MATCH(I46,'TABCV(Male)'!$C$1:$CY$1,)),INDEX('TABCV(Female)'!$C$1:$CY$52,MATCH(กรอกข้อมูล!$C$5,'TABCV(Female)'!$C$1:$C$52,),MATCH(I46,'TABCV(Female)'!$C$1:$CY$1,)))*กรอกข้อมูล!$C$33/1000,IF(กรอกข้อมูล!$C$6="ชาย",INDEX('TABCV(Male)'!$C$56:$CY$127,MATCH(กรอกข้อมูล!$C$5,'TABCV(Male)'!$C$56:$C$127,),MATCH(I46,'TABCV(Male)'!$C$56:$CY$56,)),INDEX('TABCV(Female)'!$C$56:$CY$127,MATCH(กรอกข้อมูล!$C$5,'TABCV(Female)'!$C$56:$C$127,),MATCH(I46,'TABCV(Female)'!$C$56:$CY$56,)))*กรอกข้อมูล!$C$33/1000)</f>
        <v>0</v>
      </c>
      <c r="L46" s="332">
        <f>IF(I46+กรอกข้อมูล!$C$5&lt;=99,IF(J46&gt;กรอกข้อมูล!$C$33,J46,กรอกข้อมูล!$C$33),0)</f>
        <v>0</v>
      </c>
      <c r="M46" s="294"/>
    </row>
    <row r="47" spans="1:13" ht="20.25" customHeight="1" x14ac:dyDescent="0.2">
      <c r="A47" s="290"/>
      <c r="B47" s="329">
        <f>IF(กรอกข้อมูล!$C$5+C47&gt;99,"",กรอกข้อมูล!$C$5+C47)</f>
        <v>94</v>
      </c>
      <c r="C47" s="330">
        <f t="shared" si="0"/>
        <v>34</v>
      </c>
      <c r="D47" s="331">
        <f>IF(AND(กรอกข้อมูล!$A$17="WLNP60L",B47&lt;61),กรอกข้อมูล!$F$17*กรอกข้อมูล!$G$7*ตารางแสดงผลประโยชน์!C47,IF(AND(กรอกข้อมูล!$A$17="WLNP99L",B47&lt;100),กรอกข้อมูล!$F$17*กรอกข้อมูล!$G$7*ตารางแสดงผลประโยชน์!C47,0))</f>
        <v>264996</v>
      </c>
      <c r="E47" s="332">
        <f>IF(กรอกข้อมูล!$A$17="WLNP60L",IF(กรอกข้อมูล!$C$6="ชาย",INDEX('TABCV(Male)'!$C$1:$CY$52,MATCH(กรอกข้อมูล!$C$5,'TABCV(Male)'!$C$1:$C$52,),MATCH(C47,'TABCV(Male)'!$C$1:$CY$1,)),INDEX('TABCV(Female)'!$C$1:$CY$52,MATCH(กรอกข้อมูล!$C$5,'TABCV(Female)'!$C$1:$C$52,),MATCH(C47,'TABCV(Female)'!$C$1:$CY$1,)))*กรอกข้อมูล!$C$33/1000,IF(กรอกข้อมูล!$C$6="ชาย",INDEX('TABCV(Male)'!$C$56:$CY$127,MATCH(กรอกข้อมูล!$C$5,'TABCV(Male)'!$C$56:$C$127,),MATCH(C47,'TABCV(Male)'!$C$56:$CY$56,)),INDEX('TABCV(Female)'!$C$56:$CY$127,MATCH(กรอกข้อมูล!$C$5,'TABCV(Female)'!$C$56:$C$127,),MATCH(C47,'TABCV(Female)'!$C$56:$CY$56,)))*กรอกข้อมูล!$C$33/1000)</f>
        <v>121050</v>
      </c>
      <c r="F47" s="332">
        <f>IF(C47+กรอกข้อมูล!$C$5&lt;=99,IF(D47&gt;กรอกข้อมูล!$C$33,D47,กรอกข้อมูล!$C$33),0)</f>
        <v>264996</v>
      </c>
      <c r="G47" s="327"/>
      <c r="H47" s="330" t="str">
        <f>IF(กรอกข้อมูล!$C$5+I47&gt;99,"",กรอกข้อมูล!$C$5+I47)</f>
        <v/>
      </c>
      <c r="I47" s="330">
        <f t="shared" si="1"/>
        <v>83</v>
      </c>
      <c r="J47" s="333">
        <f>IF(AND(กรอกข้อมูล!$A$17="WLNP60L",H47&lt;61),กรอกข้อมูล!$F$17*กรอกข้อมูล!$G$7*ตารางแสดงผลประโยชน์!I47,IF(AND(กรอกข้อมูล!$A$17="WLNP99L",H47&lt;100),กรอกข้อมูล!$F$17*กรอกข้อมูล!$G$7*ตารางแสดงผลประโยชน์!I47,0))</f>
        <v>0</v>
      </c>
      <c r="K47" s="332">
        <f>IF(กรอกข้อมูล!$A$17="WLNP60L",IF(กรอกข้อมูล!$C$6="ชาย",INDEX('TABCV(Male)'!$C$1:$CY$52,MATCH(กรอกข้อมูล!$C$5,'TABCV(Male)'!$C$1:$C$52,),MATCH(I47,'TABCV(Male)'!$C$1:$CY$1,)),INDEX('TABCV(Female)'!$C$1:$CY$52,MATCH(กรอกข้อมูล!$C$5,'TABCV(Female)'!$C$1:$C$52,),MATCH(I47,'TABCV(Female)'!$C$1:$CY$1,)))*กรอกข้อมูล!$C$33/1000,IF(กรอกข้อมูล!$C$6="ชาย",INDEX('TABCV(Male)'!$C$56:$CY$127,MATCH(กรอกข้อมูล!$C$5,'TABCV(Male)'!$C$56:$C$127,),MATCH(I47,'TABCV(Male)'!$C$56:$CY$56,)),INDEX('TABCV(Female)'!$C$56:$CY$127,MATCH(กรอกข้อมูล!$C$5,'TABCV(Female)'!$C$56:$C$127,),MATCH(I47,'TABCV(Female)'!$C$56:$CY$56,)))*กรอกข้อมูล!$C$33/1000)</f>
        <v>0</v>
      </c>
      <c r="L47" s="332">
        <f>IF(I47+กรอกข้อมูล!$C$5&lt;=99,IF(J47&gt;กรอกข้อมูล!$C$33,J47,กรอกข้อมูล!$C$33),0)</f>
        <v>0</v>
      </c>
      <c r="M47" s="294"/>
    </row>
    <row r="48" spans="1:13" ht="20.25" customHeight="1" x14ac:dyDescent="0.2">
      <c r="A48" s="290"/>
      <c r="B48" s="329">
        <f>IF(กรอกข้อมูล!$C$5+C48&gt;99,"",กรอกข้อมูล!$C$5+C48)</f>
        <v>95</v>
      </c>
      <c r="C48" s="330">
        <f t="shared" si="0"/>
        <v>35</v>
      </c>
      <c r="D48" s="331">
        <f>IF(AND(กรอกข้อมูล!$A$17="WLNP60L",B48&lt;61),กรอกข้อมูล!$F$17*กรอกข้อมูล!$G$7*ตารางแสดงผลประโยชน์!C48,IF(AND(กรอกข้อมูล!$A$17="WLNP99L",B48&lt;100),กรอกข้อมูล!$F$17*กรอกข้อมูล!$G$7*ตารางแสดงผลประโยชน์!C48,0))</f>
        <v>272790</v>
      </c>
      <c r="E48" s="332">
        <f>IF(กรอกข้อมูล!$A$17="WLNP60L",IF(กรอกข้อมูล!$C$6="ชาย",INDEX('TABCV(Male)'!$C$1:$CY$52,MATCH(กรอกข้อมูล!$C$5,'TABCV(Male)'!$C$1:$C$52,),MATCH(C48,'TABCV(Male)'!$C$1:$CY$1,)),INDEX('TABCV(Female)'!$C$1:$CY$52,MATCH(กรอกข้อมูล!$C$5,'TABCV(Female)'!$C$1:$C$52,),MATCH(C48,'TABCV(Female)'!$C$1:$CY$1,)))*กรอกข้อมูล!$C$33/1000,IF(กรอกข้อมูล!$C$6="ชาย",INDEX('TABCV(Male)'!$C$56:$CY$127,MATCH(กรอกข้อมูล!$C$5,'TABCV(Male)'!$C$56:$C$127,),MATCH(C48,'TABCV(Male)'!$C$56:$CY$56,)),INDEX('TABCV(Female)'!$C$56:$CY$127,MATCH(กรอกข้อมูล!$C$5,'TABCV(Female)'!$C$56:$C$127,),MATCH(C48,'TABCV(Female)'!$C$56:$CY$56,)))*กรอกข้อมูล!$C$33/1000)</f>
        <v>123900</v>
      </c>
      <c r="F48" s="332">
        <f>IF(C48+กรอกข้อมูล!$C$5&lt;=99,IF(D48&gt;กรอกข้อมูล!$C$33,D48,กรอกข้อมูล!$C$33),0)</f>
        <v>272790</v>
      </c>
      <c r="G48" s="327"/>
      <c r="H48" s="330" t="str">
        <f>IF(กรอกข้อมูล!$C$5+I48&gt;99,"",กรอกข้อมูล!$C$5+I48)</f>
        <v/>
      </c>
      <c r="I48" s="330">
        <f t="shared" si="1"/>
        <v>84</v>
      </c>
      <c r="J48" s="333">
        <f>IF(AND(กรอกข้อมูล!$A$17="WLNP60L",H48&lt;61),กรอกข้อมูล!$F$17*กรอกข้อมูล!$G$7*ตารางแสดงผลประโยชน์!I48,IF(AND(กรอกข้อมูล!$A$17="WLNP99L",H48&lt;100),กรอกข้อมูล!$F$17*กรอกข้อมูล!$G$7*ตารางแสดงผลประโยชน์!I48,0))</f>
        <v>0</v>
      </c>
      <c r="K48" s="332">
        <f>IF(กรอกข้อมูล!$A$17="WLNP60L",IF(กรอกข้อมูล!$C$6="ชาย",INDEX('TABCV(Male)'!$C$1:$CY$52,MATCH(กรอกข้อมูล!$C$5,'TABCV(Male)'!$C$1:$C$52,),MATCH(I48,'TABCV(Male)'!$C$1:$CY$1,)),INDEX('TABCV(Female)'!$C$1:$CY$52,MATCH(กรอกข้อมูล!$C$5,'TABCV(Female)'!$C$1:$C$52,),MATCH(I48,'TABCV(Female)'!$C$1:$CY$1,)))*กรอกข้อมูล!$C$33/1000,IF(กรอกข้อมูล!$C$6="ชาย",INDEX('TABCV(Male)'!$C$56:$CY$127,MATCH(กรอกข้อมูล!$C$5,'TABCV(Male)'!$C$56:$C$127,),MATCH(I48,'TABCV(Male)'!$C$56:$CY$56,)),INDEX('TABCV(Female)'!$C$56:$CY$127,MATCH(กรอกข้อมูล!$C$5,'TABCV(Female)'!$C$56:$C$127,),MATCH(I48,'TABCV(Female)'!$C$56:$CY$56,)))*กรอกข้อมูล!$C$33/1000)</f>
        <v>0</v>
      </c>
      <c r="L48" s="332">
        <f>IF(I48+กรอกข้อมูล!$C$5&lt;=99,IF(J48&gt;กรอกข้อมูล!$C$33,J48,กรอกข้อมูล!$C$33),0)</f>
        <v>0</v>
      </c>
      <c r="M48" s="294"/>
    </row>
    <row r="49" spans="1:16" ht="20.25" customHeight="1" x14ac:dyDescent="0.2">
      <c r="A49" s="290"/>
      <c r="B49" s="334">
        <f>IF(กรอกข้อมูล!$C$5+C49&gt;99,"",กรอกข้อมูล!$C$5+C49)</f>
        <v>96</v>
      </c>
      <c r="C49" s="335">
        <f t="shared" si="0"/>
        <v>36</v>
      </c>
      <c r="D49" s="336">
        <f>IF(AND(กรอกข้อมูล!$A$17="WLNP60L",B49&lt;61),กรอกข้อมูล!$F$17*กรอกข้อมูล!$G$7*ตารางแสดงผลประโยชน์!C49,IF(AND(กรอกข้อมูล!$A$17="WLNP99L",B49&lt;100),กรอกข้อมูล!$F$17*กรอกข้อมูล!$G$7*ตารางแสดงผลประโยชน์!C49,0))</f>
        <v>280584</v>
      </c>
      <c r="E49" s="337">
        <f>IF(กรอกข้อมูล!$A$17="WLNP60L",IF(กรอกข้อมูล!$C$6="ชาย",INDEX('TABCV(Male)'!$C$1:$CY$52,MATCH(กรอกข้อมูล!$C$5,'TABCV(Male)'!$C$1:$C$52,),MATCH(C49,'TABCV(Male)'!$C$1:$CY$1,)),INDEX('TABCV(Female)'!$C$1:$CY$52,MATCH(กรอกข้อมูล!$C$5,'TABCV(Female)'!$C$1:$C$52,),MATCH(C49,'TABCV(Female)'!$C$1:$CY$1,)))*กรอกข้อมูล!$C$33/1000,IF(กรอกข้อมูล!$C$6="ชาย",INDEX('TABCV(Male)'!$C$56:$CY$127,MATCH(กรอกข้อมูล!$C$5,'TABCV(Male)'!$C$56:$C$127,),MATCH(C49,'TABCV(Male)'!$C$56:$CY$56,)),INDEX('TABCV(Female)'!$C$56:$CY$127,MATCH(กรอกข้อมูล!$C$5,'TABCV(Female)'!$C$56:$C$127,),MATCH(C49,'TABCV(Female)'!$C$56:$CY$56,)))*กรอกข้อมูล!$C$33/1000)</f>
        <v>127350</v>
      </c>
      <c r="F49" s="337">
        <f>IF(C49+กรอกข้อมูล!$C$5&lt;=99,IF(D49&gt;กรอกข้อมูล!$C$33,D49,กรอกข้อมูล!$C$33),0)</f>
        <v>280584</v>
      </c>
      <c r="G49" s="327"/>
      <c r="H49" s="335" t="str">
        <f>IF(กรอกข้อมูล!$C$5+I49&gt;99,"",กรอกข้อมูล!$C$5+I49)</f>
        <v/>
      </c>
      <c r="I49" s="335">
        <f t="shared" si="1"/>
        <v>85</v>
      </c>
      <c r="J49" s="338">
        <f>IF(AND(กรอกข้อมูล!$A$17="WLNP60L",H49&lt;61),กรอกข้อมูล!$F$17*กรอกข้อมูล!$G$7*ตารางแสดงผลประโยชน์!I49,IF(AND(กรอกข้อมูล!$A$17="WLNP99L",H49&lt;100),กรอกข้อมูล!$F$17*กรอกข้อมูล!$G$7*ตารางแสดงผลประโยชน์!I49,0))</f>
        <v>0</v>
      </c>
      <c r="K49" s="337">
        <f>IF(กรอกข้อมูล!$A$17="WLNP60L",IF(กรอกข้อมูล!$C$6="ชาย",INDEX('TABCV(Male)'!$C$1:$CY$52,MATCH(กรอกข้อมูล!$C$5,'TABCV(Male)'!$C$1:$C$52,),MATCH(I49,'TABCV(Male)'!$C$1:$CY$1,)),INDEX('TABCV(Female)'!$C$1:$CY$52,MATCH(กรอกข้อมูล!$C$5,'TABCV(Female)'!$C$1:$C$52,),MATCH(I49,'TABCV(Female)'!$C$1:$CY$1,)))*กรอกข้อมูล!$C$33/1000,IF(กรอกข้อมูล!$C$6="ชาย",INDEX('TABCV(Male)'!$C$56:$CY$127,MATCH(กรอกข้อมูล!$C$5,'TABCV(Male)'!$C$56:$C$127,),MATCH(I49,'TABCV(Male)'!$C$56:$CY$56,)),INDEX('TABCV(Female)'!$C$56:$CY$127,MATCH(กรอกข้อมูล!$C$5,'TABCV(Female)'!$C$56:$C$127,),MATCH(I49,'TABCV(Female)'!$C$56:$CY$56,)))*กรอกข้อมูล!$C$33/1000)</f>
        <v>0</v>
      </c>
      <c r="L49" s="337">
        <f>IF(I49+กรอกข้อมูล!$C$5&lt;=99,IF(J49&gt;กรอกข้อมูล!$C$33,J49,กรอกข้อมูล!$C$33),0)</f>
        <v>0</v>
      </c>
      <c r="M49" s="294"/>
    </row>
    <row r="50" spans="1:16" ht="20.25" customHeight="1" x14ac:dyDescent="0.2">
      <c r="A50" s="290"/>
      <c r="B50" s="334">
        <f>IF(กรอกข้อมูล!$C$5+C50&gt;99,"",กรอกข้อมูล!$C$5+C50)</f>
        <v>97</v>
      </c>
      <c r="C50" s="335">
        <f t="shared" si="0"/>
        <v>37</v>
      </c>
      <c r="D50" s="336">
        <f>IF(AND(กรอกข้อมูล!$A$17="WLNP60L",B50&lt;61),กรอกข้อมูล!$F$17*กรอกข้อมูล!$G$7*ตารางแสดงผลประโยชน์!C50,IF(AND(กรอกข้อมูล!$A$17="WLNP99L",B50&lt;100),กรอกข้อมูล!$F$17*กรอกข้อมูล!$G$7*ตารางแสดงผลประโยชน์!C50,0))</f>
        <v>288378</v>
      </c>
      <c r="E50" s="337">
        <f>IF(กรอกข้อมูล!$A$17="WLNP60L",IF(กรอกข้อมูล!$C$6="ชาย",INDEX('TABCV(Male)'!$C$1:$CY$52,MATCH(กรอกข้อมูล!$C$5,'TABCV(Male)'!$C$1:$C$52,),MATCH(C50,'TABCV(Male)'!$C$1:$CY$1,)),INDEX('TABCV(Female)'!$C$1:$CY$52,MATCH(กรอกข้อมูล!$C$5,'TABCV(Female)'!$C$1:$C$52,),MATCH(C50,'TABCV(Female)'!$C$1:$CY$1,)))*กรอกข้อมูล!$C$33/1000,IF(กรอกข้อมูล!$C$6="ชาย",INDEX('TABCV(Male)'!$C$56:$CY$127,MATCH(กรอกข้อมูล!$C$5,'TABCV(Male)'!$C$56:$C$127,),MATCH(C50,'TABCV(Male)'!$C$56:$CY$56,)),INDEX('TABCV(Female)'!$C$56:$CY$127,MATCH(กรอกข้อมูล!$C$5,'TABCV(Female)'!$C$56:$C$127,),MATCH(C50,'TABCV(Female)'!$C$56:$CY$56,)))*กรอกข้อมูล!$C$33/1000)</f>
        <v>131850</v>
      </c>
      <c r="F50" s="337">
        <f>IF(C50+กรอกข้อมูล!$C$5&lt;=99,IF(D50&gt;กรอกข้อมูล!$C$33,D50,กรอกข้อมูล!$C$33),0)</f>
        <v>288378</v>
      </c>
      <c r="G50" s="327"/>
      <c r="H50" s="335" t="str">
        <f>IF(กรอกข้อมูล!$C$5+I50&gt;99,"",กรอกข้อมูล!$C$5+I50)</f>
        <v/>
      </c>
      <c r="I50" s="335">
        <f t="shared" si="1"/>
        <v>86</v>
      </c>
      <c r="J50" s="338">
        <f>IF(AND(กรอกข้อมูล!$A$17="WLNP60L",H50&lt;61),กรอกข้อมูล!$F$17*กรอกข้อมูล!$G$7*ตารางแสดงผลประโยชน์!I50,IF(AND(กรอกข้อมูล!$A$17="WLNP99L",H50&lt;100),กรอกข้อมูล!$F$17*กรอกข้อมูล!$G$7*ตารางแสดงผลประโยชน์!I50,0))</f>
        <v>0</v>
      </c>
      <c r="K50" s="337">
        <f>IF(กรอกข้อมูล!$A$17="WLNP60L",IF(กรอกข้อมูล!$C$6="ชาย",INDEX('TABCV(Male)'!$C$1:$CY$52,MATCH(กรอกข้อมูล!$C$5,'TABCV(Male)'!$C$1:$C$52,),MATCH(I50,'TABCV(Male)'!$C$1:$CY$1,)),INDEX('TABCV(Female)'!$C$1:$CY$52,MATCH(กรอกข้อมูล!$C$5,'TABCV(Female)'!$C$1:$C$52,),MATCH(I50,'TABCV(Female)'!$C$1:$CY$1,)))*กรอกข้อมูล!$C$33/1000,IF(กรอกข้อมูล!$C$6="ชาย",INDEX('TABCV(Male)'!$C$56:$CY$127,MATCH(กรอกข้อมูล!$C$5,'TABCV(Male)'!$C$56:$C$127,),MATCH(I50,'TABCV(Male)'!$C$56:$CY$56,)),INDEX('TABCV(Female)'!$C$56:$CY$127,MATCH(กรอกข้อมูล!$C$5,'TABCV(Female)'!$C$56:$C$127,),MATCH(I50,'TABCV(Female)'!$C$56:$CY$56,)))*กรอกข้อมูล!$C$33/1000)</f>
        <v>0</v>
      </c>
      <c r="L50" s="337">
        <f>IF(I50+กรอกข้อมูล!$C$5&lt;=99,IF(J50&gt;กรอกข้อมูล!$C$33,J50,กรอกข้อมูล!$C$33),0)</f>
        <v>0</v>
      </c>
      <c r="M50" s="294"/>
    </row>
    <row r="51" spans="1:16" ht="20.25" customHeight="1" x14ac:dyDescent="0.2">
      <c r="A51" s="290"/>
      <c r="B51" s="334">
        <f>IF(กรอกข้อมูล!$C$5+C51&gt;99,"",กรอกข้อมูล!$C$5+C51)</f>
        <v>98</v>
      </c>
      <c r="C51" s="335">
        <f t="shared" si="0"/>
        <v>38</v>
      </c>
      <c r="D51" s="336">
        <f>IF(AND(กรอกข้อมูล!$A$17="WLNP60L",B51&lt;61),กรอกข้อมูล!$F$17*กรอกข้อมูล!$G$7*ตารางแสดงผลประโยชน์!C51,IF(AND(กรอกข้อมูล!$A$17="WLNP99L",B51&lt;100),กรอกข้อมูล!$F$17*กรอกข้อมูล!$G$7*ตารางแสดงผลประโยชน์!C51,0))</f>
        <v>296172</v>
      </c>
      <c r="E51" s="337">
        <f>IF(กรอกข้อมูล!$A$17="WLNP60L",IF(กรอกข้อมูล!$C$6="ชาย",INDEX('TABCV(Male)'!$C$1:$CY$52,MATCH(กรอกข้อมูล!$C$5,'TABCV(Male)'!$C$1:$C$52,),MATCH(C51,'TABCV(Male)'!$C$1:$CY$1,)),INDEX('TABCV(Female)'!$C$1:$CY$52,MATCH(กรอกข้อมูล!$C$5,'TABCV(Female)'!$C$1:$C$52,),MATCH(C51,'TABCV(Female)'!$C$1:$CY$1,)))*กรอกข้อมูล!$C$33/1000,IF(กรอกข้อมูล!$C$6="ชาย",INDEX('TABCV(Male)'!$C$56:$CY$127,MATCH(กรอกข้อมูล!$C$5,'TABCV(Male)'!$C$56:$C$127,),MATCH(C51,'TABCV(Male)'!$C$56:$CY$56,)),INDEX('TABCV(Female)'!$C$56:$CY$127,MATCH(กรอกข้อมูล!$C$5,'TABCV(Female)'!$C$56:$C$127,),MATCH(C51,'TABCV(Female)'!$C$56:$CY$56,)))*กรอกข้อมูล!$C$33/1000)</f>
        <v>138600</v>
      </c>
      <c r="F51" s="337">
        <f>IF(C51+กรอกข้อมูล!$C$5&lt;=99,IF(D51&gt;กรอกข้อมูล!$C$33,D51,กรอกข้อมูล!$C$33),0)</f>
        <v>296172</v>
      </c>
      <c r="G51" s="327"/>
      <c r="H51" s="335" t="str">
        <f>IF(กรอกข้อมูล!$C$5+I51&gt;99,"",กรอกข้อมูล!$C$5+I51)</f>
        <v/>
      </c>
      <c r="I51" s="335">
        <f t="shared" si="1"/>
        <v>87</v>
      </c>
      <c r="J51" s="338">
        <f>IF(AND(กรอกข้อมูล!$A$17="WLNP60L",H51&lt;61),กรอกข้อมูล!$F$17*กรอกข้อมูล!$G$7*ตารางแสดงผลประโยชน์!I51,IF(AND(กรอกข้อมูล!$A$17="WLNP99L",H51&lt;100),กรอกข้อมูล!$F$17*กรอกข้อมูล!$G$7*ตารางแสดงผลประโยชน์!I51,0))</f>
        <v>0</v>
      </c>
      <c r="K51" s="337">
        <f>IF(กรอกข้อมูล!$A$17="WLNP60L",IF(กรอกข้อมูล!$C$6="ชาย",INDEX('TABCV(Male)'!$C$1:$CY$52,MATCH(กรอกข้อมูล!$C$5,'TABCV(Male)'!$C$1:$C$52,),MATCH(I51,'TABCV(Male)'!$C$1:$CY$1,)),INDEX('TABCV(Female)'!$C$1:$CY$52,MATCH(กรอกข้อมูล!$C$5,'TABCV(Female)'!$C$1:$C$52,),MATCH(I51,'TABCV(Female)'!$C$1:$CY$1,)))*กรอกข้อมูล!$C$33/1000,IF(กรอกข้อมูล!$C$6="ชาย",INDEX('TABCV(Male)'!$C$56:$CY$127,MATCH(กรอกข้อมูล!$C$5,'TABCV(Male)'!$C$56:$C$127,),MATCH(I51,'TABCV(Male)'!$C$56:$CY$56,)),INDEX('TABCV(Female)'!$C$56:$CY$127,MATCH(กรอกข้อมูล!$C$5,'TABCV(Female)'!$C$56:$C$127,),MATCH(I51,'TABCV(Female)'!$C$56:$CY$56,)))*กรอกข้อมูล!$C$33/1000)</f>
        <v>0</v>
      </c>
      <c r="L51" s="337">
        <f>IF(I51+กรอกข้อมูล!$C$5&lt;=99,IF(J51&gt;กรอกข้อมูล!$C$33,J51,กรอกข้อมูล!$C$33),0)</f>
        <v>0</v>
      </c>
      <c r="M51" s="294"/>
    </row>
    <row r="52" spans="1:16" ht="20.25" customHeight="1" x14ac:dyDescent="0.2">
      <c r="A52" s="290"/>
      <c r="B52" s="562">
        <f>IF(กรอกข้อมูล!$C$5+C52&gt;99,"",กรอกข้อมูล!$C$5+C52)</f>
        <v>99</v>
      </c>
      <c r="C52" s="563">
        <f t="shared" si="0"/>
        <v>39</v>
      </c>
      <c r="D52" s="564">
        <f>IF(AND(กรอกข้อมูล!$A$17="WLNP60L",B52&lt;61),กรอกข้อมูล!$F$17*กรอกข้อมูล!$G$7*ตารางแสดงผลประโยชน์!C52,IF(AND(กรอกข้อมูล!$A$17="WLNP99L",B52&lt;100),กรอกข้อมูล!$F$17*กรอกข้อมูล!$G$7*ตารางแสดงผลประโยชน์!C52,0))</f>
        <v>303966</v>
      </c>
      <c r="E52" s="565">
        <f>IF(กรอกข้อมูล!$A$17="WLNP60L",IF(กรอกข้อมูล!$C$6="ชาย",INDEX('TABCV(Male)'!$C$1:$CY$52,MATCH(กรอกข้อมูล!$C$5,'TABCV(Male)'!$C$1:$C$52,),MATCH(C52,'TABCV(Male)'!$C$1:$CY$1,)),INDEX('TABCV(Female)'!$C$1:$CY$52,MATCH(กรอกข้อมูล!$C$5,'TABCV(Female)'!$C$1:$C$52,),MATCH(C52,'TABCV(Female)'!$C$1:$CY$1,)))*กรอกข้อมูล!$C$33/1000,IF(กรอกข้อมูล!$C$6="ชาย",INDEX('TABCV(Male)'!$C$56:$CY$127,MATCH(กรอกข้อมูล!$C$5,'TABCV(Male)'!$C$56:$C$127,),MATCH(C52,'TABCV(Male)'!$C$56:$CY$56,)),INDEX('TABCV(Female)'!$C$56:$CY$127,MATCH(กรอกข้อมูล!$C$5,'TABCV(Female)'!$C$56:$C$127,),MATCH(C52,'TABCV(Female)'!$C$56:$CY$56,)))*กรอกข้อมูล!$C$33/1000)</f>
        <v>150000</v>
      </c>
      <c r="F52" s="565">
        <f>IF(C52+กรอกข้อมูล!$C$5&lt;=99,IF(D52&gt;กรอกข้อมูล!$C$33,D52,กรอกข้อมูล!$C$33),0)</f>
        <v>303966</v>
      </c>
      <c r="G52" s="327"/>
      <c r="H52" s="335" t="str">
        <f>IF(กรอกข้อมูล!$C$5+I52&gt;99,"",กรอกข้อมูล!$C$5+I52)</f>
        <v/>
      </c>
      <c r="I52" s="335">
        <f t="shared" si="1"/>
        <v>88</v>
      </c>
      <c r="J52" s="338">
        <f>IF(AND(กรอกข้อมูล!$A$17="WLNP60L",H52&lt;61),กรอกข้อมูล!$F$17*กรอกข้อมูล!$G$7*ตารางแสดงผลประโยชน์!I52,IF(AND(กรอกข้อมูล!$A$17="WLNP99L",H52&lt;100),กรอกข้อมูล!$F$17*กรอกข้อมูล!$G$7*ตารางแสดงผลประโยชน์!I52,0))</f>
        <v>0</v>
      </c>
      <c r="K52" s="337">
        <f>IF(กรอกข้อมูล!$A$17="WLNP60L",IF(กรอกข้อมูล!$C$6="ชาย",INDEX('TABCV(Male)'!$C$1:$CY$52,MATCH(กรอกข้อมูล!$C$5,'TABCV(Male)'!$C$1:$C$52,),MATCH(I52,'TABCV(Male)'!$C$1:$CY$1,)),INDEX('TABCV(Female)'!$C$1:$CY$52,MATCH(กรอกข้อมูล!$C$5,'TABCV(Female)'!$C$1:$C$52,),MATCH(I52,'TABCV(Female)'!$C$1:$CY$1,)))*กรอกข้อมูล!$C$33/1000,IF(กรอกข้อมูล!$C$6="ชาย",INDEX('TABCV(Male)'!$C$56:$CY$127,MATCH(กรอกข้อมูล!$C$5,'TABCV(Male)'!$C$56:$C$127,),MATCH(I52,'TABCV(Male)'!$C$56:$CY$56,)),INDEX('TABCV(Female)'!$C$56:$CY$127,MATCH(กรอกข้อมูล!$C$5,'TABCV(Female)'!$C$56:$C$127,),MATCH(I52,'TABCV(Female)'!$C$56:$CY$56,)))*กรอกข้อมูล!$C$33/1000)</f>
        <v>0</v>
      </c>
      <c r="L52" s="337">
        <f>IF(I52+กรอกข้อมูล!$C$5&lt;=99,IF(J52&gt;กรอกข้อมูล!$C$33,J52,กรอกข้อมูล!$C$33),0)</f>
        <v>0</v>
      </c>
      <c r="M52" s="294"/>
    </row>
    <row r="53" spans="1:16" ht="20.25" customHeight="1" x14ac:dyDescent="0.2">
      <c r="A53" s="290"/>
      <c r="B53" s="566" t="str">
        <f>IF(กรอกข้อมูล!$C$5+C53&gt;99,"",กรอกข้อมูล!$C$5+C53)</f>
        <v/>
      </c>
      <c r="C53" s="567">
        <f t="shared" si="0"/>
        <v>40</v>
      </c>
      <c r="D53" s="568">
        <f>IF(AND(กรอกข้อมูล!$A$17="WLNP60L",B53&lt;61),กรอกข้อมูล!$F$17*กรอกข้อมูล!$G$7*ตารางแสดงผลประโยชน์!C53,IF(AND(กรอกข้อมูล!$A$17="WLNP99L",B53&lt;100),กรอกข้อมูล!$F$17*กรอกข้อมูล!$G$7*ตารางแสดงผลประโยชน์!C53,0))</f>
        <v>0</v>
      </c>
      <c r="E53" s="569">
        <f>IF(กรอกข้อมูล!$A$17="WLNP60L",IF(กรอกข้อมูล!$C$6="ชาย",INDEX('TABCV(Male)'!$C$1:$CY$52,MATCH(กรอกข้อมูล!$C$5,'TABCV(Male)'!$C$1:$C$52,),MATCH(C53,'TABCV(Male)'!$C$1:$CY$1,)),INDEX('TABCV(Female)'!$C$1:$CY$52,MATCH(กรอกข้อมูล!$C$5,'TABCV(Female)'!$C$1:$C$52,),MATCH(C53,'TABCV(Female)'!$C$1:$CY$1,)))*กรอกข้อมูล!$C$33/1000,IF(กรอกข้อมูล!$C$6="ชาย",INDEX('TABCV(Male)'!$C$56:$CY$127,MATCH(กรอกข้อมูล!$C$5,'TABCV(Male)'!$C$56:$C$127,),MATCH(C53,'TABCV(Male)'!$C$56:$CY$56,)),INDEX('TABCV(Female)'!$C$56:$CY$127,MATCH(กรอกข้อมูล!$C$5,'TABCV(Female)'!$C$56:$C$127,),MATCH(C53,'TABCV(Female)'!$C$56:$CY$56,)))*กรอกข้อมูล!$C$33/1000)</f>
        <v>0</v>
      </c>
      <c r="F53" s="569">
        <f>IF(C53+กรอกข้อมูล!$C$5&lt;=99,IF(D53&gt;กรอกข้อมูล!$C$33,D53,กรอกข้อมูล!$C$33),0)</f>
        <v>0</v>
      </c>
      <c r="G53" s="327"/>
      <c r="H53" s="335" t="str">
        <f>IF(กรอกข้อมูล!$C$5+I53&gt;99,"",กรอกข้อมูล!$C$5+I53)</f>
        <v/>
      </c>
      <c r="I53" s="335">
        <f t="shared" si="1"/>
        <v>89</v>
      </c>
      <c r="J53" s="338">
        <f>IF(AND(กรอกข้อมูล!$A$17="WLNP60L",H53&lt;61),กรอกข้อมูล!$F$17*กรอกข้อมูล!$G$7*ตารางแสดงผลประโยชน์!I53,IF(AND(กรอกข้อมูล!$A$17="WLNP99L",H53&lt;100),กรอกข้อมูล!$F$17*กรอกข้อมูล!$G$7*ตารางแสดงผลประโยชน์!I53,0))</f>
        <v>0</v>
      </c>
      <c r="K53" s="337">
        <f>IF(กรอกข้อมูล!$A$17="WLNP60L",IF(กรอกข้อมูล!$C$6="ชาย",INDEX('TABCV(Male)'!$C$1:$CY$52,MATCH(กรอกข้อมูล!$C$5,'TABCV(Male)'!$C$1:$C$52,),MATCH(I53,'TABCV(Male)'!$C$1:$CY$1,)),INDEX('TABCV(Female)'!$C$1:$CY$52,MATCH(กรอกข้อมูล!$C$5,'TABCV(Female)'!$C$1:$C$52,),MATCH(I53,'TABCV(Female)'!$C$1:$CY$1,)))*กรอกข้อมูล!$C$33/1000,IF(กรอกข้อมูล!$C$6="ชาย",INDEX('TABCV(Male)'!$C$56:$CY$127,MATCH(กรอกข้อมูล!$C$5,'TABCV(Male)'!$C$56:$C$127,),MATCH(I53,'TABCV(Male)'!$C$56:$CY$56,)),INDEX('TABCV(Female)'!$C$56:$CY$127,MATCH(กรอกข้อมูล!$C$5,'TABCV(Female)'!$C$56:$C$127,),MATCH(I53,'TABCV(Female)'!$C$56:$CY$56,)))*กรอกข้อมูล!$C$33/1000)</f>
        <v>0</v>
      </c>
      <c r="L53" s="337">
        <f>IF(I53+กรอกข้อมูล!$C$5&lt;=99,IF(J53&gt;กรอกข้อมูล!$C$33,J53,กรอกข้อมูล!$C$33),0)</f>
        <v>0</v>
      </c>
      <c r="M53" s="294"/>
    </row>
    <row r="54" spans="1:16" ht="20.25" customHeight="1" x14ac:dyDescent="0.2">
      <c r="A54" s="290"/>
      <c r="B54" s="570" t="str">
        <f>IF(กรอกข้อมูล!$C$5+C54&gt;99,"",กรอกข้อมูล!$C$5+C54)</f>
        <v/>
      </c>
      <c r="C54" s="571">
        <f t="shared" si="0"/>
        <v>41</v>
      </c>
      <c r="D54" s="572">
        <f>IF(AND(กรอกข้อมูล!$A$17="WLNP60L",B54&lt;61),กรอกข้อมูล!$F$17*กรอกข้อมูล!$G$7*ตารางแสดงผลประโยชน์!C54,IF(AND(กรอกข้อมูล!$A$17="WLNP99L",B54&lt;100),กรอกข้อมูล!$F$17*กรอกข้อมูล!$G$7*ตารางแสดงผลประโยชน์!C54,0))</f>
        <v>0</v>
      </c>
      <c r="E54" s="573">
        <f>IF(กรอกข้อมูล!$A$17="WLNP60L",IF(กรอกข้อมูล!$C$6="ชาย",INDEX('TABCV(Male)'!$C$1:$CY$52,MATCH(กรอกข้อมูล!$C$5,'TABCV(Male)'!$C$1:$C$52,),MATCH(C54,'TABCV(Male)'!$C$1:$CY$1,)),INDEX('TABCV(Female)'!$C$1:$CY$52,MATCH(กรอกข้อมูล!$C$5,'TABCV(Female)'!$C$1:$C$52,),MATCH(C54,'TABCV(Female)'!$C$1:$CY$1,)))*กรอกข้อมูล!$C$33/1000,IF(กรอกข้อมูล!$C$6="ชาย",INDEX('TABCV(Male)'!$C$56:$CY$127,MATCH(กรอกข้อมูล!$C$5,'TABCV(Male)'!$C$56:$C$127,),MATCH(C54,'TABCV(Male)'!$C$56:$CY$56,)),INDEX('TABCV(Female)'!$C$56:$CY$127,MATCH(กรอกข้อมูล!$C$5,'TABCV(Female)'!$C$56:$C$127,),MATCH(C54,'TABCV(Female)'!$C$56:$CY$56,)))*กรอกข้อมูล!$C$33/1000)</f>
        <v>0</v>
      </c>
      <c r="F54" s="573">
        <f>IF(C54+กรอกข้อมูล!$C$5&lt;=99,IF(D54&gt;กรอกข้อมูล!$C$33,D54,กรอกข้อมูล!$C$33),0)</f>
        <v>0</v>
      </c>
      <c r="G54" s="327"/>
      <c r="H54" s="330" t="str">
        <f>IF(กรอกข้อมูล!$C$5+I54&gt;99,"",กรอกข้อมูล!$C$5+I54)</f>
        <v/>
      </c>
      <c r="I54" s="330">
        <f t="shared" si="1"/>
        <v>90</v>
      </c>
      <c r="J54" s="333">
        <f>IF(AND(กรอกข้อมูล!$A$17="WLNP60L",H54&lt;61),กรอกข้อมูล!$F$17*กรอกข้อมูล!$G$7*ตารางแสดงผลประโยชน์!I54,IF(AND(กรอกข้อมูล!$A$17="WLNP99L",H54&lt;100),กรอกข้อมูล!$F$17*กรอกข้อมูล!$G$7*ตารางแสดงผลประโยชน์!I54,0))</f>
        <v>0</v>
      </c>
      <c r="K54" s="332">
        <f>IF(กรอกข้อมูล!$A$17="WLNP60L",IF(กรอกข้อมูล!$C$6="ชาย",INDEX('TABCV(Male)'!$C$1:$CY$52,MATCH(กรอกข้อมูล!$C$5,'TABCV(Male)'!$C$1:$C$52,),MATCH(I54,'TABCV(Male)'!$C$1:$CY$1,)),INDEX('TABCV(Female)'!$C$1:$CY$52,MATCH(กรอกข้อมูล!$C$5,'TABCV(Female)'!$C$1:$C$52,),MATCH(I54,'TABCV(Female)'!$C$1:$CY$1,)))*กรอกข้อมูล!$C$33/1000,IF(กรอกข้อมูล!$C$6="ชาย",INDEX('TABCV(Male)'!$C$56:$CY$127,MATCH(กรอกข้อมูล!$C$5,'TABCV(Male)'!$C$56:$C$127,),MATCH(I54,'TABCV(Male)'!$C$56:$CY$56,)),INDEX('TABCV(Female)'!$C$56:$CY$127,MATCH(กรอกข้อมูล!$C$5,'TABCV(Female)'!$C$56:$C$127,),MATCH(I54,'TABCV(Female)'!$C$56:$CY$56,)))*กรอกข้อมูล!$C$33/1000)</f>
        <v>0</v>
      </c>
      <c r="L54" s="332">
        <f>IF(I54+กรอกข้อมูล!$C$5&lt;=99,IF(J54&gt;กรอกข้อมูล!$C$33,J54,กรอกข้อมูล!$C$33),0)</f>
        <v>0</v>
      </c>
      <c r="M54" s="294"/>
    </row>
    <row r="55" spans="1:16" ht="20.25" customHeight="1" x14ac:dyDescent="0.2">
      <c r="A55" s="290"/>
      <c r="B55" s="574" t="str">
        <f>IF(กรอกข้อมูล!$C$5+C55&gt;99,"",กรอกข้อมูล!$C$5+C55)</f>
        <v/>
      </c>
      <c r="C55" s="575">
        <f t="shared" si="0"/>
        <v>42</v>
      </c>
      <c r="D55" s="576">
        <f>IF(AND(กรอกข้อมูล!$A$17="WLNP60L",B55&lt;61),กรอกข้อมูล!$F$17*กรอกข้อมูล!$G$7*ตารางแสดงผลประโยชน์!C55,IF(AND(กรอกข้อมูล!$A$17="WLNP99L",B55&lt;100),กรอกข้อมูล!$F$17*กรอกข้อมูล!$G$7*ตารางแสดงผลประโยชน์!C55,0))</f>
        <v>0</v>
      </c>
      <c r="E55" s="577">
        <f>IF(กรอกข้อมูล!$A$17="WLNP60L",IF(กรอกข้อมูล!$C$6="ชาย",INDEX('TABCV(Male)'!$C$1:$CY$52,MATCH(กรอกข้อมูล!$C$5,'TABCV(Male)'!$C$1:$C$52,),MATCH(C55,'TABCV(Male)'!$C$1:$CY$1,)),INDEX('TABCV(Female)'!$C$1:$CY$52,MATCH(กรอกข้อมูล!$C$5,'TABCV(Female)'!$C$1:$C$52,),MATCH(C55,'TABCV(Female)'!$C$1:$CY$1,)))*กรอกข้อมูล!$C$33/1000,IF(กรอกข้อมูล!$C$6="ชาย",INDEX('TABCV(Male)'!$C$56:$CY$127,MATCH(กรอกข้อมูล!$C$5,'TABCV(Male)'!$C$56:$C$127,),MATCH(C55,'TABCV(Male)'!$C$56:$CY$56,)),INDEX('TABCV(Female)'!$C$56:$CY$127,MATCH(กรอกข้อมูล!$C$5,'TABCV(Female)'!$C$56:$C$127,),MATCH(C55,'TABCV(Female)'!$C$56:$CY$56,)))*กรอกข้อมูล!$C$33/1000)</f>
        <v>0</v>
      </c>
      <c r="F55" s="577">
        <f>IF(C55+กรอกข้อมูล!$C$5&lt;=99,IF(D55&gt;กรอกข้อมูล!$C$33,D55,กรอกข้อมูล!$C$33),0)</f>
        <v>0</v>
      </c>
      <c r="G55" s="327"/>
      <c r="H55" s="330" t="str">
        <f>IF(กรอกข้อมูล!$C$5+I55&gt;99,"",กรอกข้อมูล!$C$5+I55)</f>
        <v/>
      </c>
      <c r="I55" s="330">
        <f t="shared" si="1"/>
        <v>91</v>
      </c>
      <c r="J55" s="333">
        <f>IF(AND(กรอกข้อมูล!$A$17="WLNP60L",H55&lt;61),กรอกข้อมูล!$F$17*กรอกข้อมูล!$G$7*ตารางแสดงผลประโยชน์!I55,IF(AND(กรอกข้อมูล!$A$17="WLNP99L",H55&lt;100),กรอกข้อมูล!$F$17*กรอกข้อมูล!$G$7*ตารางแสดงผลประโยชน์!I55,0))</f>
        <v>0</v>
      </c>
      <c r="K55" s="332">
        <f>IF(กรอกข้อมูล!$A$17="WLNP60L",IF(กรอกข้อมูล!$C$6="ชาย",INDEX('TABCV(Male)'!$C$1:$CY$52,MATCH(กรอกข้อมูล!$C$5,'TABCV(Male)'!$C$1:$C$52,),MATCH(I55,'TABCV(Male)'!$C$1:$CY$1,)),INDEX('TABCV(Female)'!$C$1:$CY$52,MATCH(กรอกข้อมูล!$C$5,'TABCV(Female)'!$C$1:$C$52,),MATCH(I55,'TABCV(Female)'!$C$1:$CY$1,)))*กรอกข้อมูล!$C$33/1000,IF(กรอกข้อมูล!$C$6="ชาย",INDEX('TABCV(Male)'!$C$56:$CY$127,MATCH(กรอกข้อมูล!$C$5,'TABCV(Male)'!$C$56:$C$127,),MATCH(I55,'TABCV(Male)'!$C$56:$CY$56,)),INDEX('TABCV(Female)'!$C$56:$CY$127,MATCH(กรอกข้อมูล!$C$5,'TABCV(Female)'!$C$56:$C$127,),MATCH(I55,'TABCV(Female)'!$C$56:$CY$56,)))*กรอกข้อมูล!$C$33/1000)</f>
        <v>0</v>
      </c>
      <c r="L55" s="332">
        <f>IF(I55+กรอกข้อมูล!$C$5&lt;=99,IF(J55&gt;กรอกข้อมูล!$C$33,J55,กรอกข้อมูล!$C$33),0)</f>
        <v>0</v>
      </c>
      <c r="M55" s="294"/>
    </row>
    <row r="56" spans="1:16" ht="20.25" customHeight="1" x14ac:dyDescent="0.2">
      <c r="A56" s="290"/>
      <c r="B56" s="329" t="str">
        <f>IF(กรอกข้อมูล!$C$5+C56&gt;99,"",กรอกข้อมูล!$C$5+C56)</f>
        <v/>
      </c>
      <c r="C56" s="330">
        <f t="shared" si="0"/>
        <v>43</v>
      </c>
      <c r="D56" s="331">
        <f>IF(AND(กรอกข้อมูล!$A$17="WLNP60L",B56&lt;61),กรอกข้อมูล!$F$17*กรอกข้อมูล!$G$7*ตารางแสดงผลประโยชน์!C56,IF(AND(กรอกข้อมูล!$A$17="WLNP99L",B56&lt;100),กรอกข้อมูล!$F$17*กรอกข้อมูล!$G$7*ตารางแสดงผลประโยชน์!C56,0))</f>
        <v>0</v>
      </c>
      <c r="E56" s="332">
        <f>IF(กรอกข้อมูล!$A$17="WLNP60L",IF(กรอกข้อมูล!$C$6="ชาย",INDEX('TABCV(Male)'!$C$1:$CY$52,MATCH(กรอกข้อมูล!$C$5,'TABCV(Male)'!$C$1:$C$52,),MATCH(C56,'TABCV(Male)'!$C$1:$CY$1,)),INDEX('TABCV(Female)'!$C$1:$CY$52,MATCH(กรอกข้อมูล!$C$5,'TABCV(Female)'!$C$1:$C$52,),MATCH(C56,'TABCV(Female)'!$C$1:$CY$1,)))*กรอกข้อมูล!$C$33/1000,IF(กรอกข้อมูล!$C$6="ชาย",INDEX('TABCV(Male)'!$C$56:$CY$127,MATCH(กรอกข้อมูล!$C$5,'TABCV(Male)'!$C$56:$C$127,),MATCH(C56,'TABCV(Male)'!$C$56:$CY$56,)),INDEX('TABCV(Female)'!$C$56:$CY$127,MATCH(กรอกข้อมูล!$C$5,'TABCV(Female)'!$C$56:$C$127,),MATCH(C56,'TABCV(Female)'!$C$56:$CY$56,)))*กรอกข้อมูล!$C$33/1000)</f>
        <v>0</v>
      </c>
      <c r="F56" s="332">
        <f>IF(C56+กรอกข้อมูล!$C$5&lt;=99,IF(D56&gt;กรอกข้อมูล!$C$33,D56,กรอกข้อมูล!$C$33),0)</f>
        <v>0</v>
      </c>
      <c r="G56" s="327"/>
      <c r="H56" s="330" t="str">
        <f>IF(กรอกข้อมูล!$C$5+I56&gt;99,"",กรอกข้อมูล!$C$5+I56)</f>
        <v/>
      </c>
      <c r="I56" s="330">
        <f t="shared" si="1"/>
        <v>92</v>
      </c>
      <c r="J56" s="333">
        <f>IF(AND(กรอกข้อมูล!$A$17="WLNP60L",H56&lt;61),กรอกข้อมูล!$F$17*กรอกข้อมูล!$G$7*ตารางแสดงผลประโยชน์!I56,IF(AND(กรอกข้อมูล!$A$17="WLNP99L",H56&lt;100),กรอกข้อมูล!$F$17*กรอกข้อมูล!$G$7*ตารางแสดงผลประโยชน์!I56,0))</f>
        <v>0</v>
      </c>
      <c r="K56" s="332">
        <f>IF(กรอกข้อมูล!$A$17="WLNP60L",IF(กรอกข้อมูล!$C$6="ชาย",INDEX('TABCV(Male)'!$C$1:$CY$52,MATCH(กรอกข้อมูล!$C$5,'TABCV(Male)'!$C$1:$C$52,),MATCH(I56,'TABCV(Male)'!$C$1:$CY$1,)),INDEX('TABCV(Female)'!$C$1:$CY$52,MATCH(กรอกข้อมูล!$C$5,'TABCV(Female)'!$C$1:$C$52,),MATCH(I56,'TABCV(Female)'!$C$1:$CY$1,)))*กรอกข้อมูล!$C$33/1000,IF(กรอกข้อมูล!$C$6="ชาย",INDEX('TABCV(Male)'!$C$56:$CY$127,MATCH(กรอกข้อมูล!$C$5,'TABCV(Male)'!$C$56:$C$127,),MATCH(I56,'TABCV(Male)'!$C$56:$CY$56,)),INDEX('TABCV(Female)'!$C$56:$CY$127,MATCH(กรอกข้อมูล!$C$5,'TABCV(Female)'!$C$56:$C$127,),MATCH(I56,'TABCV(Female)'!$C$56:$CY$56,)))*กรอกข้อมูล!$C$33/1000)</f>
        <v>0</v>
      </c>
      <c r="L56" s="332">
        <f>IF(I56+กรอกข้อมูล!$C$5&lt;=99,IF(J56&gt;กรอกข้อมูล!$C$33,J56,กรอกข้อมูล!$C$33),0)</f>
        <v>0</v>
      </c>
      <c r="M56" s="294"/>
    </row>
    <row r="57" spans="1:16" ht="20.25" customHeight="1" x14ac:dyDescent="0.2">
      <c r="A57" s="290"/>
      <c r="B57" s="329" t="str">
        <f>IF(กรอกข้อมูล!$C$5+C57&gt;99,"",กรอกข้อมูล!$C$5+C57)</f>
        <v/>
      </c>
      <c r="C57" s="330">
        <f t="shared" si="0"/>
        <v>44</v>
      </c>
      <c r="D57" s="331">
        <f>IF(AND(กรอกข้อมูล!$A$17="WLNP60L",B57&lt;61),กรอกข้อมูล!$F$17*กรอกข้อมูล!$G$7*ตารางแสดงผลประโยชน์!C57,IF(AND(กรอกข้อมูล!$A$17="WLNP99L",B57&lt;100),กรอกข้อมูล!$F$17*กรอกข้อมูล!$G$7*ตารางแสดงผลประโยชน์!C57,0))</f>
        <v>0</v>
      </c>
      <c r="E57" s="332">
        <f>IF(กรอกข้อมูล!$A$17="WLNP60L",IF(กรอกข้อมูล!$C$6="ชาย",INDEX('TABCV(Male)'!$C$1:$CY$52,MATCH(กรอกข้อมูล!$C$5,'TABCV(Male)'!$C$1:$C$52,),MATCH(C57,'TABCV(Male)'!$C$1:$CY$1,)),INDEX('TABCV(Female)'!$C$1:$CY$52,MATCH(กรอกข้อมูล!$C$5,'TABCV(Female)'!$C$1:$C$52,),MATCH(C57,'TABCV(Female)'!$C$1:$CY$1,)))*กรอกข้อมูล!$C$33/1000,IF(กรอกข้อมูล!$C$6="ชาย",INDEX('TABCV(Male)'!$C$56:$CY$127,MATCH(กรอกข้อมูล!$C$5,'TABCV(Male)'!$C$56:$C$127,),MATCH(C57,'TABCV(Male)'!$C$56:$CY$56,)),INDEX('TABCV(Female)'!$C$56:$CY$127,MATCH(กรอกข้อมูล!$C$5,'TABCV(Female)'!$C$56:$C$127,),MATCH(C57,'TABCV(Female)'!$C$56:$CY$56,)))*กรอกข้อมูล!$C$33/1000)</f>
        <v>0</v>
      </c>
      <c r="F57" s="332">
        <f>IF(C57+กรอกข้อมูล!$C$5&lt;=99,IF(D57&gt;กรอกข้อมูล!$C$33,D57,กรอกข้อมูล!$C$33),0)</f>
        <v>0</v>
      </c>
      <c r="G57" s="327"/>
      <c r="H57" s="330" t="str">
        <f>IF(กรอกข้อมูล!$C$5+I57&gt;99,"",กรอกข้อมูล!$C$5+I57)</f>
        <v/>
      </c>
      <c r="I57" s="330">
        <f t="shared" si="1"/>
        <v>93</v>
      </c>
      <c r="J57" s="333">
        <f>IF(AND(กรอกข้อมูล!$A$17="WLNP60L",H57&lt;61),กรอกข้อมูล!$F$17*กรอกข้อมูล!$G$7*ตารางแสดงผลประโยชน์!I57,IF(AND(กรอกข้อมูล!$A$17="WLNP99L",H57&lt;100),กรอกข้อมูล!$F$17*กรอกข้อมูล!$G$7*ตารางแสดงผลประโยชน์!I57,0))</f>
        <v>0</v>
      </c>
      <c r="K57" s="332">
        <f>IF(กรอกข้อมูล!$A$17="WLNP60L",IF(กรอกข้อมูล!$C$6="ชาย",INDEX('TABCV(Male)'!$C$1:$CY$52,MATCH(กรอกข้อมูล!$C$5,'TABCV(Male)'!$C$1:$C$52,),MATCH(I57,'TABCV(Male)'!$C$1:$CY$1,)),INDEX('TABCV(Female)'!$C$1:$CY$52,MATCH(กรอกข้อมูล!$C$5,'TABCV(Female)'!$C$1:$C$52,),MATCH(I57,'TABCV(Female)'!$C$1:$CY$1,)))*กรอกข้อมูล!$C$33/1000,IF(กรอกข้อมูล!$C$6="ชาย",INDEX('TABCV(Male)'!$C$56:$CY$127,MATCH(กรอกข้อมูล!$C$5,'TABCV(Male)'!$C$56:$C$127,),MATCH(I57,'TABCV(Male)'!$C$56:$CY$56,)),INDEX('TABCV(Female)'!$C$56:$CY$127,MATCH(กรอกข้อมูล!$C$5,'TABCV(Female)'!$C$56:$C$127,),MATCH(I57,'TABCV(Female)'!$C$56:$CY$56,)))*กรอกข้อมูล!$C$33/1000)</f>
        <v>0</v>
      </c>
      <c r="L57" s="332">
        <f>IF(I57+กรอกข้อมูล!$C$5&lt;=99,IF(J57&gt;กรอกข้อมูล!$C$33,J57,กรอกข้อมูล!$C$33),0)</f>
        <v>0</v>
      </c>
      <c r="M57" s="294"/>
    </row>
    <row r="58" spans="1:16" ht="20.25" customHeight="1" x14ac:dyDescent="0.2">
      <c r="A58" s="290"/>
      <c r="B58" s="329" t="str">
        <f>IF(กรอกข้อมูล!$C$5+C58&gt;99,"",กรอกข้อมูล!$C$5+C58)</f>
        <v/>
      </c>
      <c r="C58" s="330">
        <f t="shared" si="0"/>
        <v>45</v>
      </c>
      <c r="D58" s="331">
        <f>IF(AND(กรอกข้อมูล!$A$17="WLNP60L",B58&lt;61),กรอกข้อมูล!$F$17*กรอกข้อมูล!$G$7*ตารางแสดงผลประโยชน์!C58,IF(AND(กรอกข้อมูล!$A$17="WLNP99L",B58&lt;100),กรอกข้อมูล!$F$17*กรอกข้อมูล!$G$7*ตารางแสดงผลประโยชน์!C58,0))</f>
        <v>0</v>
      </c>
      <c r="E58" s="332">
        <f>IF(กรอกข้อมูล!$A$17="WLNP60L",IF(กรอกข้อมูล!$C$6="ชาย",INDEX('TABCV(Male)'!$C$1:$CY$52,MATCH(กรอกข้อมูล!$C$5,'TABCV(Male)'!$C$1:$C$52,),MATCH(C58,'TABCV(Male)'!$C$1:$CY$1,)),INDEX('TABCV(Female)'!$C$1:$CY$52,MATCH(กรอกข้อมูล!$C$5,'TABCV(Female)'!$C$1:$C$52,),MATCH(C58,'TABCV(Female)'!$C$1:$CY$1,)))*กรอกข้อมูล!$C$33/1000,IF(กรอกข้อมูล!$C$6="ชาย",INDEX('TABCV(Male)'!$C$56:$CY$127,MATCH(กรอกข้อมูล!$C$5,'TABCV(Male)'!$C$56:$C$127,),MATCH(C58,'TABCV(Male)'!$C$56:$CY$56,)),INDEX('TABCV(Female)'!$C$56:$CY$127,MATCH(กรอกข้อมูล!$C$5,'TABCV(Female)'!$C$56:$C$127,),MATCH(C58,'TABCV(Female)'!$C$56:$CY$56,)))*กรอกข้อมูล!$C$33/1000)</f>
        <v>0</v>
      </c>
      <c r="F58" s="332">
        <f>IF(C58+กรอกข้อมูล!$C$5&lt;=99,IF(D58&gt;กรอกข้อมูล!$C$33,D58,กรอกข้อมูล!$C$33),0)</f>
        <v>0</v>
      </c>
      <c r="G58" s="327"/>
      <c r="H58" s="343" t="str">
        <f>IF(กรอกข้อมูล!$C$5+I58&gt;99,"",กรอกข้อมูล!$C$5+I58)</f>
        <v/>
      </c>
      <c r="I58" s="330">
        <f t="shared" si="1"/>
        <v>94</v>
      </c>
      <c r="J58" s="344">
        <f>IF(AND(กรอกข้อมูล!$A$17="WLNP60L",H58&lt;61),กรอกข้อมูล!$F$17*กรอกข้อมูล!$G$7*ตารางแสดงผลประโยชน์!I58,IF(AND(กรอกข้อมูล!$A$17="WLNP99L",H58&lt;100),กรอกข้อมูล!$F$17*กรอกข้อมูล!$G$7*ตารางแสดงผลประโยชน์!I58,0))</f>
        <v>0</v>
      </c>
      <c r="K58" s="345">
        <f>IF(กรอกข้อมูล!$A$17="WLNP60L",IF(กรอกข้อมูล!$C$6="ชาย",INDEX('TABCV(Male)'!$C$1:$CY$52,MATCH(กรอกข้อมูล!$C$5,'TABCV(Male)'!$C$1:$C$52,),MATCH(I58,'TABCV(Male)'!$C$1:$CY$1,)),INDEX('TABCV(Female)'!$C$1:$CY$52,MATCH(กรอกข้อมูล!$C$5,'TABCV(Female)'!$C$1:$C$52,),MATCH(I58,'TABCV(Female)'!$C$1:$CY$1,)))*กรอกข้อมูล!$C$33/1000,IF(กรอกข้อมูล!$C$6="ชาย",INDEX('TABCV(Male)'!$C$56:$CY$127,MATCH(กรอกข้อมูล!$C$5,'TABCV(Male)'!$C$56:$C$127,),MATCH(I58,'TABCV(Male)'!$C$56:$CY$56,)),INDEX('TABCV(Female)'!$C$56:$CY$127,MATCH(กรอกข้อมูล!$C$5,'TABCV(Female)'!$C$56:$C$127,),MATCH(I58,'TABCV(Female)'!$C$56:$CY$56,)))*กรอกข้อมูล!$C$33/1000)</f>
        <v>0</v>
      </c>
      <c r="L58" s="345">
        <f>IF(I58+กรอกข้อมูล!$C$5&lt;=99,IF(J58&gt;กรอกข้อมูล!$C$33,J58,กรอกข้อมูล!$C$33),0)</f>
        <v>0</v>
      </c>
      <c r="M58" s="294"/>
    </row>
    <row r="59" spans="1:16" ht="23.25" customHeight="1" x14ac:dyDescent="0.2">
      <c r="A59" s="290"/>
      <c r="B59" s="334" t="str">
        <f>IF(กรอกข้อมูล!$C$5+C59&gt;99,"",กรอกข้อมูล!$C$5+C59)</f>
        <v/>
      </c>
      <c r="C59" s="335">
        <f t="shared" si="0"/>
        <v>46</v>
      </c>
      <c r="D59" s="336">
        <f>IF(AND(กรอกข้อมูล!$A$17="WLNP60L",B59&lt;61),กรอกข้อมูล!$F$17*กรอกข้อมูล!$G$7*ตารางแสดงผลประโยชน์!C59,IF(AND(กรอกข้อมูล!$A$17="WLNP99L",B59&lt;100),กรอกข้อมูล!$F$17*กรอกข้อมูล!$G$7*ตารางแสดงผลประโยชน์!C59,0))</f>
        <v>0</v>
      </c>
      <c r="E59" s="337">
        <f>IF(กรอกข้อมูล!$A$17="WLNP60L",IF(กรอกข้อมูล!$C$6="ชาย",INDEX('TABCV(Male)'!$C$1:$CY$52,MATCH(กรอกข้อมูล!$C$5,'TABCV(Male)'!$C$1:$C$52,),MATCH(C59,'TABCV(Male)'!$C$1:$CY$1,)),INDEX('TABCV(Female)'!$C$1:$CY$52,MATCH(กรอกข้อมูล!$C$5,'TABCV(Female)'!$C$1:$C$52,),MATCH(C59,'TABCV(Female)'!$C$1:$CY$1,)))*กรอกข้อมูล!$C$33/1000,IF(กรอกข้อมูล!$C$6="ชาย",INDEX('TABCV(Male)'!$C$56:$CY$127,MATCH(กรอกข้อมูล!$C$5,'TABCV(Male)'!$C$56:$C$127,),MATCH(C59,'TABCV(Male)'!$C$56:$CY$56,)),INDEX('TABCV(Female)'!$C$56:$CY$127,MATCH(กรอกข้อมูล!$C$5,'TABCV(Female)'!$C$56:$C$127,),MATCH(C59,'TABCV(Female)'!$C$56:$CY$56,)))*กรอกข้อมูล!$C$33/1000)</f>
        <v>0</v>
      </c>
      <c r="F59" s="337">
        <f>IF(C59+กรอกข้อมูล!$C$5&lt;=99,IF(D59&gt;กรอกข้อมูล!$C$33,D59,กรอกข้อมูล!$C$33),0)</f>
        <v>0</v>
      </c>
      <c r="G59" s="327"/>
      <c r="H59" s="335" t="str">
        <f>IF(กรอกข้อมูล!$C$5+I59&gt;99,"",กรอกข้อมูล!$C$5+I59)</f>
        <v/>
      </c>
      <c r="I59" s="335">
        <f t="shared" si="1"/>
        <v>95</v>
      </c>
      <c r="J59" s="338">
        <f>IF(AND(กรอกข้อมูล!$A$17="WLNP60L",H59&lt;61),กรอกข้อมูล!$F$17*กรอกข้อมูล!$G$7*ตารางแสดงผลประโยชน์!I59,IF(AND(กรอกข้อมูล!$A$17="WLNP99L",H59&lt;100),กรอกข้อมูล!$F$17*กรอกข้อมูล!$G$7*ตารางแสดงผลประโยชน์!I59,0))</f>
        <v>0</v>
      </c>
      <c r="K59" s="337">
        <f>IF(กรอกข้อมูล!$A$17="WLNP60L",IF(กรอกข้อมูล!$C$6="ชาย",INDEX('TABCV(Male)'!$C$1:$CY$52,MATCH(กรอกข้อมูล!$C$5,'TABCV(Male)'!$C$1:$C$52,),MATCH(I59,'TABCV(Male)'!$C$1:$CY$1,)),INDEX('TABCV(Female)'!$C$1:$CY$52,MATCH(กรอกข้อมูล!$C$5,'TABCV(Female)'!$C$1:$C$52,),MATCH(I59,'TABCV(Female)'!$C$1:$CY$1,)))*กรอกข้อมูล!$C$33/1000,IF(กรอกข้อมูล!$C$6="ชาย",INDEX('TABCV(Male)'!$C$56:$CY$127,MATCH(กรอกข้อมูล!$C$5,'TABCV(Male)'!$C$56:$C$127,),MATCH(I59,'TABCV(Male)'!$C$56:$CY$56,)),INDEX('TABCV(Female)'!$C$56:$CY$127,MATCH(กรอกข้อมูล!$C$5,'TABCV(Female)'!$C$56:$C$127,),MATCH(I59,'TABCV(Female)'!$C$56:$CY$56,)))*กรอกข้อมูล!$C$33/1000)</f>
        <v>0</v>
      </c>
      <c r="L59" s="337">
        <f>IF(I59+กรอกข้อมูล!$C$5&lt;=99,IF(J59&gt;กรอกข้อมูล!$C$33,J59,กรอกข้อมูล!$C$33),0)</f>
        <v>0</v>
      </c>
      <c r="M59" s="294"/>
    </row>
    <row r="60" spans="1:16" ht="18.75" customHeight="1" x14ac:dyDescent="0.2">
      <c r="A60" s="290"/>
      <c r="B60" s="334" t="str">
        <f>IF(กรอกข้อมูล!$C$5+C60&gt;99,"",กรอกข้อมูล!$C$5+C60)</f>
        <v/>
      </c>
      <c r="C60" s="335">
        <f t="shared" si="0"/>
        <v>47</v>
      </c>
      <c r="D60" s="336">
        <f>IF(AND(กรอกข้อมูล!$A$17="WLNP60L",B60&lt;61),กรอกข้อมูล!$F$17*กรอกข้อมูล!$G$7*ตารางแสดงผลประโยชน์!C60,IF(AND(กรอกข้อมูล!$A$17="WLNP99L",B60&lt;100),กรอกข้อมูล!$F$17*กรอกข้อมูล!$G$7*ตารางแสดงผลประโยชน์!C60,0))</f>
        <v>0</v>
      </c>
      <c r="E60" s="337">
        <f>IF(กรอกข้อมูล!$A$17="WLNP60L",IF(กรอกข้อมูล!$C$6="ชาย",INDEX('TABCV(Male)'!$C$1:$CY$52,MATCH(กรอกข้อมูล!$C$5,'TABCV(Male)'!$C$1:$C$52,),MATCH(C60,'TABCV(Male)'!$C$1:$CY$1,)),INDEX('TABCV(Female)'!$C$1:$CY$52,MATCH(กรอกข้อมูล!$C$5,'TABCV(Female)'!$C$1:$C$52,),MATCH(C60,'TABCV(Female)'!$C$1:$CY$1,)))*กรอกข้อมูล!$C$33/1000,IF(กรอกข้อมูล!$C$6="ชาย",INDEX('TABCV(Male)'!$C$56:$CY$127,MATCH(กรอกข้อมูล!$C$5,'TABCV(Male)'!$C$56:$C$127,),MATCH(C60,'TABCV(Male)'!$C$56:$CY$56,)),INDEX('TABCV(Female)'!$C$56:$CY$127,MATCH(กรอกข้อมูล!$C$5,'TABCV(Female)'!$C$56:$C$127,),MATCH(C60,'TABCV(Female)'!$C$56:$CY$56,)))*กรอกข้อมูล!$C$33/1000)</f>
        <v>0</v>
      </c>
      <c r="F60" s="337">
        <f>IF(C60+กรอกข้อมูล!$C$5&lt;=99,IF(D60&gt;กรอกข้อมูล!$C$33,D60,กรอกข้อมูล!$C$33),0)</f>
        <v>0</v>
      </c>
      <c r="G60" s="327"/>
      <c r="H60" s="335" t="str">
        <f>IF(กรอกข้อมูล!$C$5+I60&gt;99,"",กรอกข้อมูล!$C$5+I60)</f>
        <v/>
      </c>
      <c r="I60" s="335">
        <f t="shared" si="1"/>
        <v>96</v>
      </c>
      <c r="J60" s="338">
        <f>IF(AND(กรอกข้อมูล!$A$17="WLNP60L",H60&lt;61),กรอกข้อมูล!$F$17*กรอกข้อมูล!$G$7*ตารางแสดงผลประโยชน์!I60,IF(AND(กรอกข้อมูล!$A$17="WLNP99L",H60&lt;100),กรอกข้อมูล!$F$17*กรอกข้อมูล!$G$7*ตารางแสดงผลประโยชน์!I60,0))</f>
        <v>0</v>
      </c>
      <c r="K60" s="337">
        <f>IF(กรอกข้อมูล!$A$17="WLNP60L",IF(กรอกข้อมูล!$C$6="ชาย",INDEX('TABCV(Male)'!$C$1:$CY$52,MATCH(กรอกข้อมูล!$C$5,'TABCV(Male)'!$C$1:$C$52,),MATCH(I60,'TABCV(Male)'!$C$1:$CY$1,)),INDEX('TABCV(Female)'!$C$1:$CY$52,MATCH(กรอกข้อมูล!$C$5,'TABCV(Female)'!$C$1:$C$52,),MATCH(I60,'TABCV(Female)'!$C$1:$CY$1,)))*กรอกข้อมูล!$C$33/1000,IF(กรอกข้อมูล!$C$6="ชาย",INDEX('TABCV(Male)'!$C$56:$CY$127,MATCH(กรอกข้อมูล!$C$5,'TABCV(Male)'!$C$56:$C$127,),MATCH(I60,'TABCV(Male)'!$C$56:$CY$56,)),INDEX('TABCV(Female)'!$C$56:$CY$127,MATCH(กรอกข้อมูล!$C$5,'TABCV(Female)'!$C$56:$C$127,),MATCH(I60,'TABCV(Female)'!$C$56:$CY$56,)))*กรอกข้อมูล!$C$33/1000)</f>
        <v>0</v>
      </c>
      <c r="L60" s="337">
        <f>IF(I60+กรอกข้อมูล!$C$5&lt;=99,IF(J60&gt;กรอกข้อมูล!$C$33,J60,กรอกข้อมูล!$C$33),0)</f>
        <v>0</v>
      </c>
      <c r="M60" s="294"/>
    </row>
    <row r="61" spans="1:16" ht="18.75" customHeight="1" x14ac:dyDescent="0.2">
      <c r="A61" s="290"/>
      <c r="B61" s="334" t="str">
        <f>IF(กรอกข้อมูล!$C$5+C61&gt;99,"",กรอกข้อมูล!$C$5+C61)</f>
        <v/>
      </c>
      <c r="C61" s="335">
        <f t="shared" si="0"/>
        <v>48</v>
      </c>
      <c r="D61" s="336">
        <f>IF(AND(กรอกข้อมูล!$A$17="WLNP60L",B61&lt;61),กรอกข้อมูล!$F$17*กรอกข้อมูล!$G$7*ตารางแสดงผลประโยชน์!C61,IF(AND(กรอกข้อมูล!$A$17="WLNP99L",B61&lt;100),กรอกข้อมูล!$F$17*กรอกข้อมูล!$G$7*ตารางแสดงผลประโยชน์!C61,0))</f>
        <v>0</v>
      </c>
      <c r="E61" s="337">
        <f>IF(กรอกข้อมูล!$A$17="WLNP60L",IF(กรอกข้อมูล!$C$6="ชาย",INDEX('TABCV(Male)'!$C$1:$CY$52,MATCH(กรอกข้อมูล!$C$5,'TABCV(Male)'!$C$1:$C$52,),MATCH(C61,'TABCV(Male)'!$C$1:$CY$1,)),INDEX('TABCV(Female)'!$C$1:$CY$52,MATCH(กรอกข้อมูล!$C$5,'TABCV(Female)'!$C$1:$C$52,),MATCH(C61,'TABCV(Female)'!$C$1:$CY$1,)))*กรอกข้อมูล!$C$33/1000,IF(กรอกข้อมูล!$C$6="ชาย",INDEX('TABCV(Male)'!$C$56:$CY$127,MATCH(กรอกข้อมูล!$C$5,'TABCV(Male)'!$C$56:$C$127,),MATCH(C61,'TABCV(Male)'!$C$56:$CY$56,)),INDEX('TABCV(Female)'!$C$56:$CY$127,MATCH(กรอกข้อมูล!$C$5,'TABCV(Female)'!$C$56:$C$127,),MATCH(C61,'TABCV(Female)'!$C$56:$CY$56,)))*กรอกข้อมูล!$C$33/1000)</f>
        <v>0</v>
      </c>
      <c r="F61" s="337">
        <f>IF(C61+กรอกข้อมูล!$C$5&lt;=99,IF(D61&gt;กรอกข้อมูล!$C$33,D61,กรอกข้อมูล!$C$33),0)</f>
        <v>0</v>
      </c>
      <c r="G61" s="327"/>
      <c r="H61" s="335" t="str">
        <f>IF(กรอกข้อมูล!$C$5+I61&gt;99,"",กรอกข้อมูล!$C$5+I61)</f>
        <v/>
      </c>
      <c r="I61" s="335">
        <f t="shared" si="1"/>
        <v>97</v>
      </c>
      <c r="J61" s="338">
        <f>IF(AND(กรอกข้อมูล!$A$17="WLNP60L",H61&lt;61),กรอกข้อมูล!$F$17*กรอกข้อมูล!$G$7*ตารางแสดงผลประโยชน์!I61,IF(AND(กรอกข้อมูล!$A$17="WLNP99L",H61&lt;100),กรอกข้อมูล!$F$17*กรอกข้อมูล!$G$7*ตารางแสดงผลประโยชน์!I61,0))</f>
        <v>0</v>
      </c>
      <c r="K61" s="337">
        <f>IF(กรอกข้อมูล!$A$17="WLNP60L",IF(กรอกข้อมูล!$C$6="ชาย",INDEX('TABCV(Male)'!$C$1:$CY$52,MATCH(กรอกข้อมูล!$C$5,'TABCV(Male)'!$C$1:$C$52,),MATCH(I61,'TABCV(Male)'!$C$1:$CY$1,)),INDEX('TABCV(Female)'!$C$1:$CY$52,MATCH(กรอกข้อมูล!$C$5,'TABCV(Female)'!$C$1:$C$52,),MATCH(I61,'TABCV(Female)'!$C$1:$CY$1,)))*กรอกข้อมูล!$C$33/1000,IF(กรอกข้อมูล!$C$6="ชาย",INDEX('TABCV(Male)'!$C$56:$CY$127,MATCH(กรอกข้อมูล!$C$5,'TABCV(Male)'!$C$56:$C$127,),MATCH(I61,'TABCV(Male)'!$C$56:$CY$56,)),INDEX('TABCV(Female)'!$C$56:$CY$127,MATCH(กรอกข้อมูล!$C$5,'TABCV(Female)'!$C$56:$C$127,),MATCH(I61,'TABCV(Female)'!$C$56:$CY$56,)))*กรอกข้อมูล!$C$33/1000)</f>
        <v>0</v>
      </c>
      <c r="L61" s="337">
        <f>IF(I61+กรอกข้อมูล!$C$5&lt;=99,IF(J61&gt;กรอกข้อมูล!$C$33,J61,กรอกข้อมูล!$C$33),0)</f>
        <v>0</v>
      </c>
      <c r="M61" s="294"/>
    </row>
    <row r="62" spans="1:16" ht="18.75" customHeight="1" x14ac:dyDescent="0.2">
      <c r="A62" s="290"/>
      <c r="B62" s="339" t="str">
        <f>IF(กรอกข้อมูล!$C$5+C62&gt;99,"",กรอกข้อมูล!$C$5+C62)</f>
        <v/>
      </c>
      <c r="C62" s="340">
        <f t="shared" si="0"/>
        <v>49</v>
      </c>
      <c r="D62" s="341">
        <f>IF(AND(กรอกข้อมูล!$A$17="WLNP60L",B62&lt;61),กรอกข้อมูล!$F$17*กรอกข้อมูล!$G$7*ตารางแสดงผลประโยชน์!C62,IF(AND(กรอกข้อมูล!$A$17="WLNP99L",B62&lt;100),กรอกข้อมูล!$F$17*กรอกข้อมูล!$G$7*ตารางแสดงผลประโยชน์!C62,0))</f>
        <v>0</v>
      </c>
      <c r="E62" s="342">
        <f>IF(กรอกข้อมูล!$A$17="WLNP60L",IF(กรอกข้อมูล!$C$6="ชาย",INDEX('TABCV(Male)'!$C$1:$CY$52,MATCH(กรอกข้อมูล!$C$5,'TABCV(Male)'!$C$1:$C$52,),MATCH(C62,'TABCV(Male)'!$C$1:$CY$1,)),INDEX('TABCV(Female)'!$C$1:$CY$52,MATCH(กรอกข้อมูล!$C$5,'TABCV(Female)'!$C$1:$C$52,),MATCH(C62,'TABCV(Female)'!$C$1:$CY$1,)))*กรอกข้อมูล!$C$33/1000,IF(กรอกข้อมูล!$C$6="ชาย",INDEX('TABCV(Male)'!$C$56:$CY$127,MATCH(กรอกข้อมูล!$C$5,'TABCV(Male)'!$C$56:$C$127,),MATCH(C62,'TABCV(Male)'!$C$56:$CY$56,)),INDEX('TABCV(Female)'!$C$56:$CY$127,MATCH(กรอกข้อมูล!$C$5,'TABCV(Female)'!$C$56:$C$127,),MATCH(C62,'TABCV(Female)'!$C$56:$CY$56,)))*กรอกข้อมูล!$C$33/1000)</f>
        <v>0</v>
      </c>
      <c r="F62" s="342">
        <f>IF(C62+กรอกข้อมูล!$C$5&lt;=99,IF(D62&gt;กรอกข้อมูล!$C$33,D62,กรอกข้อมูล!$C$33),0)</f>
        <v>0</v>
      </c>
      <c r="G62" s="327"/>
      <c r="H62" s="335" t="str">
        <f>IF(กรอกข้อมูล!$C$5+I62&gt;99,"",กรอกข้อมูล!$C$5+I62)</f>
        <v/>
      </c>
      <c r="I62" s="335">
        <f t="shared" si="1"/>
        <v>98</v>
      </c>
      <c r="J62" s="338">
        <f>IF(AND(กรอกข้อมูล!$A$17="WLNP60L",H62&lt;61),กรอกข้อมูล!$F$17*กรอกข้อมูล!$G$7*ตารางแสดงผลประโยชน์!I62,IF(AND(กรอกข้อมูล!$A$17="WLNP99L",H62&lt;100),กรอกข้อมูล!$F$17*กรอกข้อมูล!$G$7*ตารางแสดงผลประโยชน์!I62,0))</f>
        <v>0</v>
      </c>
      <c r="K62" s="337">
        <f>IF(กรอกข้อมูล!$A$17="WLNP60L",IF(กรอกข้อมูล!$C$6="ชาย",INDEX('TABCV(Male)'!$C$1:$CY$52,MATCH(กรอกข้อมูล!$C$5,'TABCV(Male)'!$C$1:$C$52,),MATCH(I62,'TABCV(Male)'!$C$1:$CY$1,)),INDEX('TABCV(Female)'!$C$1:$CY$52,MATCH(กรอกข้อมูล!$C$5,'TABCV(Female)'!$C$1:$C$52,),MATCH(I62,'TABCV(Female)'!$C$1:$CY$1,)))*กรอกข้อมูล!$C$33/1000,IF(กรอกข้อมูล!$C$6="ชาย",INDEX('TABCV(Male)'!$C$56:$CY$127,MATCH(กรอกข้อมูล!$C$5,'TABCV(Male)'!$C$56:$C$127,),MATCH(I62,'TABCV(Male)'!$C$56:$CY$56,)),INDEX('TABCV(Female)'!$C$56:$CY$127,MATCH(กรอกข้อมูล!$C$5,'TABCV(Female)'!$C$56:$C$127,),MATCH(I62,'TABCV(Female)'!$C$56:$CY$56,)))*กรอกข้อมูล!$C$33/1000)</f>
        <v>0</v>
      </c>
      <c r="L62" s="337">
        <f>IF(I62+กรอกข้อมูล!$C$5&lt;=99,IF(J62&gt;กรอกข้อมูล!$C$33,J62,กรอกข้อมูล!$C$33),0)</f>
        <v>0</v>
      </c>
      <c r="M62" s="294"/>
    </row>
    <row r="63" spans="1:16" ht="18.75" customHeight="1" x14ac:dyDescent="0.2">
      <c r="A63" s="290"/>
      <c r="B63" s="327"/>
      <c r="C63" s="346"/>
      <c r="D63" s="346"/>
      <c r="E63" s="347"/>
      <c r="F63" s="327"/>
      <c r="G63" s="327"/>
      <c r="H63" s="340" t="str">
        <f>IF(กรอกข้อมูล!$C$5+I63&gt;99,"",กรอกข้อมูล!$C$5+I63)</f>
        <v/>
      </c>
      <c r="I63" s="340">
        <f t="shared" si="1"/>
        <v>99</v>
      </c>
      <c r="J63" s="348">
        <f>IF(AND(กรอกข้อมูล!$A$17="WLNP60L",H63&lt;61),กรอกข้อมูล!$F$17*กรอกข้อมูล!$G$7*ตารางแสดงผลประโยชน์!I63,IF(AND(กรอกข้อมูล!$A$17="WLNP99L",H63&lt;100),กรอกข้อมูล!$F$17*กรอกข้อมูล!$G$7*ตารางแสดงผลประโยชน์!I63,0))</f>
        <v>0</v>
      </c>
      <c r="K63" s="342">
        <f>IF(กรอกข้อมูล!$A$17="WLNP60L",IF(กรอกข้อมูล!$C$6="ชาย",INDEX('TABCV(Male)'!$C$1:$CY$52,MATCH(กรอกข้อมูล!$C$5,'TABCV(Male)'!$C$1:$C$52,),MATCH(I63,'TABCV(Male)'!$C$1:$CY$1,)),INDEX('TABCV(Female)'!$C$1:$CY$52,MATCH(กรอกข้อมูล!$C$5,'TABCV(Female)'!$C$1:$C$52,),MATCH(I63,'TABCV(Female)'!$C$1:$CY$1,)))*กรอกข้อมูล!$C$33/1000,IF(กรอกข้อมูล!$C$6="ชาย",INDEX('TABCV(Male)'!$C$56:$CY$127,MATCH(กรอกข้อมูล!$C$5,'TABCV(Male)'!$C$56:$C$127,),MATCH(I63,'TABCV(Male)'!$C$56:$CY$56,)),INDEX('TABCV(Female)'!$C$56:$CY$127,MATCH(กรอกข้อมูล!$C$5,'TABCV(Female)'!$C$56:$C$127,),MATCH(I63,'TABCV(Female)'!$C$56:$CY$56,)))*กรอกข้อมูล!$C$33/1000)</f>
        <v>0</v>
      </c>
      <c r="L63" s="342">
        <f>IF(I63+กรอกข้อมูล!$C$5&lt;=99,IF(J63&gt;กรอกข้อมูล!$C$33,J63,กรอกข้อมูล!$C$33),0)</f>
        <v>0</v>
      </c>
      <c r="M63" s="294"/>
    </row>
    <row r="64" spans="1:16" ht="18.75" customHeight="1" x14ac:dyDescent="0.2">
      <c r="A64" s="290"/>
      <c r="B64" s="304" t="s">
        <v>204</v>
      </c>
      <c r="C64" s="292"/>
      <c r="D64" s="292"/>
      <c r="E64" s="291"/>
      <c r="F64" s="291"/>
      <c r="G64" s="291"/>
      <c r="H64" s="291"/>
      <c r="I64" s="291"/>
      <c r="J64" s="291"/>
      <c r="K64" s="291"/>
      <c r="L64" s="291"/>
      <c r="M64" s="294"/>
      <c r="P64" s="20"/>
    </row>
    <row r="65" spans="1:19" s="30" customFormat="1" ht="15" x14ac:dyDescent="0.5">
      <c r="A65" s="305"/>
      <c r="B65" s="306"/>
      <c r="C65" s="307" t="s">
        <v>48</v>
      </c>
      <c r="D65" s="308"/>
      <c r="E65" s="309"/>
      <c r="F65" s="310"/>
      <c r="G65" s="310"/>
      <c r="H65" s="310"/>
      <c r="I65" s="310"/>
      <c r="J65" s="310"/>
      <c r="K65" s="310"/>
      <c r="L65" s="310"/>
      <c r="M65" s="311"/>
      <c r="P65" s="33"/>
      <c r="Q65" s="26"/>
      <c r="R65" s="26"/>
    </row>
    <row r="66" spans="1:19" ht="16.5" customHeight="1" x14ac:dyDescent="0.2">
      <c r="A66" s="290"/>
      <c r="B66" s="312"/>
      <c r="C66" s="622" t="s">
        <v>297</v>
      </c>
      <c r="D66" s="622"/>
      <c r="E66" s="622"/>
      <c r="F66" s="622"/>
      <c r="G66" s="622"/>
      <c r="H66" s="622"/>
      <c r="I66" s="622"/>
      <c r="J66" s="622"/>
      <c r="K66" s="622"/>
      <c r="L66" s="622"/>
      <c r="M66" s="294"/>
      <c r="P66" s="20"/>
      <c r="Q66" s="20"/>
      <c r="S66" s="27"/>
    </row>
    <row r="67" spans="1:19" ht="34.5" customHeight="1" x14ac:dyDescent="0.2">
      <c r="A67" s="290"/>
      <c r="B67" s="621" t="str">
        <f>"โปรแกรมใบข้อเสนอนี้ใช้สำหรับ "&amp;$D$2&amp;" ที่เสนอขายตั้งแต่ "&amp;กรอกข้อมูล!E61&amp;" หรือตามประกาศยกเลิกการใช้จากบริษัทฯ (แล้วแต่ระยะเวลาใดสั้นกว่า)"</f>
        <v>โปรแกรมใบข้อเสนอนี้ใช้สำหรับ กรมธรรม์ประกันชีวิตแบบคุ้มครองตลอดชีพ ไลฟ์ เลกาซี 99  (ชนิดไม่มีเงินปันผล) ที่เสนอขายตั้งแต่ 1 มิถุนายน 2561 ถึง 31 มกราคม 2562 หรือตามประกาศยกเลิกการใช้จากบริษัทฯ (แล้วแต่ระยะเวลาใดสั้นกว่า)</v>
      </c>
      <c r="C67" s="621"/>
      <c r="D67" s="621"/>
      <c r="E67" s="621"/>
      <c r="F67" s="621"/>
      <c r="G67" s="621"/>
      <c r="H67" s="621"/>
      <c r="I67" s="621"/>
      <c r="J67" s="621"/>
      <c r="K67" s="621"/>
      <c r="L67" s="621"/>
      <c r="M67" s="294"/>
      <c r="P67" s="20"/>
      <c r="Q67" s="20"/>
    </row>
    <row r="68" spans="1:19" ht="15" x14ac:dyDescent="0.2">
      <c r="A68" s="290"/>
      <c r="B68" s="313"/>
      <c r="C68" s="371"/>
      <c r="D68" s="371"/>
      <c r="E68" s="372"/>
      <c r="F68" s="372"/>
      <c r="G68" s="372"/>
      <c r="H68" s="372"/>
      <c r="I68" s="372"/>
      <c r="J68" s="372"/>
      <c r="K68" s="372"/>
      <c r="L68" s="313" t="str">
        <f>D2&amp;" เวอร์ชั่น "&amp;กรอกข้อมูล!E62&amp;""</f>
        <v>กรมธรรม์ประกันชีวิตแบบคุ้มครองตลอดชีพ ไลฟ์ เลกาซี 99  (ชนิดไม่มีเงินปันผล) เวอร์ชั่น A2018-1</v>
      </c>
      <c r="M68" s="294"/>
      <c r="P68" s="20"/>
      <c r="Q68" s="20"/>
    </row>
    <row r="69" spans="1:19" ht="6" customHeight="1" thickBot="1" x14ac:dyDescent="0.25">
      <c r="A69" s="314"/>
      <c r="B69" s="315"/>
      <c r="C69" s="316"/>
      <c r="D69" s="316"/>
      <c r="E69" s="317"/>
      <c r="F69" s="317"/>
      <c r="G69" s="317"/>
      <c r="H69" s="317"/>
      <c r="I69" s="317"/>
      <c r="J69" s="317"/>
      <c r="K69" s="317"/>
      <c r="L69" s="317"/>
      <c r="M69" s="318"/>
      <c r="P69" s="20"/>
      <c r="Q69" s="20"/>
    </row>
    <row r="70" spans="1:19" x14ac:dyDescent="0.2">
      <c r="E70" s="16"/>
      <c r="P70" s="20"/>
      <c r="Q70" s="20"/>
    </row>
    <row r="71" spans="1:19" x14ac:dyDescent="0.2">
      <c r="E71" s="16"/>
      <c r="P71" s="20"/>
      <c r="Q71" s="20"/>
    </row>
    <row r="72" spans="1:19" x14ac:dyDescent="0.2">
      <c r="E72" s="16"/>
      <c r="P72" s="20"/>
      <c r="Q72" s="20"/>
    </row>
    <row r="73" spans="1:19" x14ac:dyDescent="0.2">
      <c r="E73" s="16"/>
      <c r="P73" s="20"/>
      <c r="Q73" s="20"/>
    </row>
    <row r="74" spans="1:19" x14ac:dyDescent="0.2">
      <c r="E74" s="16"/>
      <c r="P74" s="20"/>
      <c r="Q74" s="20"/>
    </row>
    <row r="75" spans="1:19" x14ac:dyDescent="0.2">
      <c r="E75" s="16"/>
      <c r="P75" s="20"/>
      <c r="Q75" s="20"/>
    </row>
    <row r="76" spans="1:19" x14ac:dyDescent="0.2">
      <c r="E76" s="16"/>
      <c r="P76" s="20"/>
      <c r="Q76" s="20"/>
    </row>
    <row r="77" spans="1:19" x14ac:dyDescent="0.2">
      <c r="E77" s="16"/>
      <c r="P77" s="20"/>
      <c r="Q77" s="20"/>
    </row>
    <row r="78" spans="1:19" x14ac:dyDescent="0.2">
      <c r="E78" s="16"/>
      <c r="P78" s="20"/>
      <c r="Q78" s="20"/>
    </row>
    <row r="79" spans="1:19" x14ac:dyDescent="0.2">
      <c r="E79" s="16"/>
      <c r="P79" s="20"/>
      <c r="Q79" s="20"/>
    </row>
    <row r="80" spans="1:19" x14ac:dyDescent="0.2">
      <c r="E80" s="16"/>
      <c r="P80" s="20"/>
      <c r="Q80" s="20"/>
    </row>
    <row r="81" spans="5:17" x14ac:dyDescent="0.2">
      <c r="E81" s="16"/>
      <c r="P81" s="20"/>
      <c r="Q81" s="20"/>
    </row>
    <row r="82" spans="5:17" x14ac:dyDescent="0.2">
      <c r="E82" s="16"/>
      <c r="P82" s="20"/>
      <c r="Q82" s="20"/>
    </row>
    <row r="83" spans="5:17" x14ac:dyDescent="0.2">
      <c r="E83" s="16"/>
      <c r="P83" s="20"/>
      <c r="Q83" s="20"/>
    </row>
    <row r="84" spans="5:17" x14ac:dyDescent="0.2">
      <c r="E84" s="16"/>
      <c r="P84" s="20"/>
      <c r="Q84" s="20"/>
    </row>
    <row r="85" spans="5:17" x14ac:dyDescent="0.2">
      <c r="E85" s="16"/>
      <c r="P85" s="20"/>
      <c r="Q85" s="20"/>
    </row>
    <row r="86" spans="5:17" x14ac:dyDescent="0.2">
      <c r="E86" s="16"/>
      <c r="P86" s="20"/>
      <c r="Q86" s="20"/>
    </row>
    <row r="87" spans="5:17" x14ac:dyDescent="0.2">
      <c r="E87" s="16"/>
      <c r="P87" s="20"/>
      <c r="Q87" s="20"/>
    </row>
    <row r="88" spans="5:17" x14ac:dyDescent="0.2">
      <c r="E88" s="16"/>
      <c r="P88" s="20"/>
      <c r="Q88" s="20"/>
    </row>
    <row r="89" spans="5:17" x14ac:dyDescent="0.2">
      <c r="E89" s="16"/>
      <c r="P89" s="20"/>
      <c r="Q89" s="20"/>
    </row>
    <row r="90" spans="5:17" x14ac:dyDescent="0.2">
      <c r="P90" s="20"/>
      <c r="Q90" s="20"/>
    </row>
  </sheetData>
  <sheetProtection password="CA01" sheet="1"/>
  <mergeCells count="16">
    <mergeCell ref="B67:L67"/>
    <mergeCell ref="C66:L66"/>
    <mergeCell ref="D2:L2"/>
    <mergeCell ref="D4:L4"/>
    <mergeCell ref="B8:L8"/>
    <mergeCell ref="B9:L9"/>
    <mergeCell ref="B11:B13"/>
    <mergeCell ref="C11:C13"/>
    <mergeCell ref="E11:E13"/>
    <mergeCell ref="F11:F13"/>
    <mergeCell ref="K11:K13"/>
    <mergeCell ref="L11:L13"/>
    <mergeCell ref="D11:D13"/>
    <mergeCell ref="J11:J13"/>
    <mergeCell ref="H11:H13"/>
    <mergeCell ref="I11:I13"/>
  </mergeCells>
  <printOptions horizontalCentered="1"/>
  <pageMargins left="0.11811023622047245" right="0.11811023622047245" top="0.24" bottom="0.2" header="0.16" footer="0.16"/>
  <pageSetup paperSize="9" scale="6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50"/>
  <sheetViews>
    <sheetView showGridLines="0" topLeftCell="A34" workbookViewId="0">
      <selection activeCell="A2" sqref="A2"/>
    </sheetView>
  </sheetViews>
  <sheetFormatPr defaultRowHeight="21.75" x14ac:dyDescent="0.5"/>
  <cols>
    <col min="1" max="1" width="10.28515625" style="5" customWidth="1"/>
    <col min="2" max="4" width="9.140625" style="5"/>
    <col min="5" max="5" width="12" style="5" customWidth="1"/>
    <col min="6" max="7" width="9.140625" style="5"/>
    <col min="8" max="8" width="10.42578125" style="5" customWidth="1"/>
    <col min="9" max="9" width="9.140625" style="5"/>
    <col min="10" max="10" width="8.140625" style="5" customWidth="1"/>
    <col min="11" max="11" width="27" style="5" customWidth="1"/>
    <col min="12" max="12" width="13.5703125" style="5" customWidth="1"/>
    <col min="13" max="16384" width="9.140625" style="5"/>
  </cols>
  <sheetData>
    <row r="1" spans="1:15" ht="27" customHeight="1" x14ac:dyDescent="0.5">
      <c r="A1" s="629" t="s">
        <v>135</v>
      </c>
      <c r="B1" s="629"/>
      <c r="C1" s="629"/>
      <c r="D1" s="629"/>
      <c r="E1" s="629"/>
      <c r="F1" s="629"/>
      <c r="G1" s="629"/>
      <c r="H1" s="629"/>
      <c r="I1" s="629"/>
      <c r="J1" s="629"/>
      <c r="K1" s="629"/>
      <c r="L1" s="629"/>
      <c r="M1" s="20"/>
      <c r="N1" s="20"/>
      <c r="O1" s="16"/>
    </row>
    <row r="2" spans="1:15" s="88" customFormat="1" ht="11.25" customHeight="1" x14ac:dyDescent="0.5">
      <c r="A2" s="85"/>
      <c r="B2" s="85"/>
      <c r="C2" s="85"/>
      <c r="D2" s="85"/>
      <c r="E2" s="85"/>
      <c r="F2" s="85"/>
      <c r="G2" s="85"/>
      <c r="H2" s="85"/>
      <c r="I2" s="85"/>
      <c r="J2" s="85"/>
      <c r="K2" s="85"/>
      <c r="L2" s="85"/>
      <c r="M2" s="86"/>
      <c r="N2" s="86"/>
      <c r="O2" s="87"/>
    </row>
    <row r="3" spans="1:15" x14ac:dyDescent="0.5">
      <c r="A3" s="82" t="str">
        <f>"ลูกค้าคนพิเศษ :"</f>
        <v>ลูกค้าคนพิเศษ :</v>
      </c>
      <c r="D3" s="83" t="str">
        <f>กรอกข้อมูล!$C$4</f>
        <v>คุณคนพิเศษ</v>
      </c>
      <c r="E3" s="18"/>
      <c r="G3" s="84" t="str">
        <f>"เพศ : "&amp;กรอกข้อมูล!C6</f>
        <v>เพศ : ชาย</v>
      </c>
      <c r="I3" s="19" t="str">
        <f>"อายุ  "&amp;กรอกข้อมูล!C5&amp;" ปี"</f>
        <v>อายุ  60 ปี</v>
      </c>
      <c r="K3" s="19" t="str">
        <f>"อัตราภาษีเงินได้บุคคลธรรมดา "&amp;TEXT(กรอกข้อมูล!C8,"0%")</f>
        <v>อัตราภาษีเงินได้บุคคลธรรมดา 10%</v>
      </c>
      <c r="L3" s="16"/>
      <c r="M3" s="20"/>
      <c r="N3" s="20"/>
      <c r="O3" s="16"/>
    </row>
    <row r="4" spans="1:15" ht="10.5" customHeight="1" x14ac:dyDescent="0.5">
      <c r="A4" s="82"/>
      <c r="D4" s="83"/>
      <c r="E4" s="18"/>
      <c r="F4" s="84"/>
      <c r="H4" s="19"/>
      <c r="J4" s="19"/>
      <c r="K4" s="16"/>
      <c r="L4" s="16"/>
      <c r="M4" s="20"/>
      <c r="N4" s="20"/>
      <c r="O4" s="16"/>
    </row>
    <row r="5" spans="1:15" x14ac:dyDescent="0.5">
      <c r="A5" s="54" t="s">
        <v>159</v>
      </c>
      <c r="B5" s="39"/>
      <c r="C5" s="40"/>
      <c r="D5" s="40"/>
      <c r="E5" s="40"/>
      <c r="F5" s="40"/>
      <c r="G5" s="40"/>
      <c r="H5" s="40"/>
      <c r="I5" s="40"/>
      <c r="J5" s="40"/>
      <c r="K5" s="49"/>
      <c r="L5" s="40"/>
      <c r="M5" s="33"/>
      <c r="N5" s="33"/>
      <c r="O5" s="30"/>
    </row>
    <row r="6" spans="1:15" x14ac:dyDescent="0.5">
      <c r="A6" s="120" t="s">
        <v>149</v>
      </c>
      <c r="B6" s="39"/>
      <c r="C6" s="40"/>
      <c r="D6" s="40"/>
      <c r="E6" s="40"/>
      <c r="F6" s="40"/>
      <c r="G6" s="40"/>
      <c r="H6" s="40"/>
      <c r="I6" s="40"/>
      <c r="J6" s="40"/>
      <c r="K6" s="124" t="str">
        <f>IF(AND(กรอกข้อมูล!$D$20=0,กรอกข้อมูล!$D$21=0),"ไม่คุ้มครอง",$M6*(IF(กรอกข้อมูล!$B$20=100000,กรอกข้อมูล!$D$20,0)+IF(กรอกข้อมูล!$B$21=100000,กรอกข้อมูล!$D$21,0)))</f>
        <v>ไม่คุ้มครอง</v>
      </c>
      <c r="L6" s="16" t="str">
        <f>IF(K6="ไม่คุ้มครอง","","บาท")</f>
        <v/>
      </c>
      <c r="M6" s="156">
        <v>1</v>
      </c>
      <c r="N6" s="157"/>
      <c r="O6" s="30"/>
    </row>
    <row r="7" spans="1:15" x14ac:dyDescent="0.5">
      <c r="A7" s="120" t="s">
        <v>227</v>
      </c>
      <c r="B7" s="39"/>
      <c r="C7" s="40"/>
      <c r="D7" s="40"/>
      <c r="E7" s="40"/>
      <c r="F7" s="40"/>
      <c r="G7" s="40"/>
      <c r="H7" s="40"/>
      <c r="I7" s="40"/>
      <c r="J7" s="40"/>
      <c r="K7" s="124" t="str">
        <f>IF(AND(กรอกข้อมูล!$D$20=0,กรอกข้อมูล!$D$21=0),"ไม่คุ้มครอง",$M7*(IF(กรอกข้อมูล!$B$20=100000,กรอกข้อมูล!$D$20,0)+IF(กรอกข้อมูล!$B$21=100000,กรอกข้อมูล!$D$21,0)))</f>
        <v>ไม่คุ้มครอง</v>
      </c>
      <c r="L7" s="16" t="str">
        <f t="shared" ref="L7:L16" si="0">IF(K7="ไม่คุ้มครอง","","บาท")</f>
        <v/>
      </c>
      <c r="M7" s="156">
        <v>1</v>
      </c>
      <c r="N7" s="157"/>
      <c r="O7" s="30"/>
    </row>
    <row r="8" spans="1:15" x14ac:dyDescent="0.5">
      <c r="A8" s="117" t="s">
        <v>150</v>
      </c>
      <c r="B8" s="32"/>
      <c r="C8" s="30"/>
      <c r="D8" s="30"/>
      <c r="E8" s="30"/>
      <c r="F8" s="30"/>
      <c r="G8" s="127"/>
      <c r="H8" s="30"/>
      <c r="I8" s="127"/>
      <c r="J8" s="127"/>
      <c r="K8" s="124" t="str">
        <f>IF(AND(กรอกข้อมูล!$D$20=0,กรอกข้อมูล!$D$21=0),"ไม่คุ้มครอง",$M8*(IF(กรอกข้อมูล!$B$20=100000,กรอกข้อมูล!$D$20,0)+IF(กรอกข้อมูล!$B$21=100000,กรอกข้อมูล!$D$21,0)))</f>
        <v>ไม่คุ้มครอง</v>
      </c>
      <c r="L8" s="16" t="str">
        <f t="shared" si="0"/>
        <v/>
      </c>
      <c r="M8" s="156">
        <v>1</v>
      </c>
      <c r="N8" s="156"/>
      <c r="O8" s="30"/>
    </row>
    <row r="9" spans="1:15" x14ac:dyDescent="0.5">
      <c r="A9" s="117" t="s">
        <v>151</v>
      </c>
      <c r="B9" s="32"/>
      <c r="C9" s="30"/>
      <c r="D9" s="30"/>
      <c r="E9" s="30"/>
      <c r="F9" s="30"/>
      <c r="G9" s="127"/>
      <c r="H9" s="30"/>
      <c r="I9" s="127"/>
      <c r="J9" s="127"/>
      <c r="K9" s="124" t="str">
        <f>IF(AND(กรอกข้อมูล!$D$20=0,กรอกข้อมูล!$D$21=0),"ไม่คุ้มครอง",$M9*(IF(กรอกข้อมูล!$B$20=100000,กรอกข้อมูล!$D$20,0)+IF(กรอกข้อมูล!$B$21=100000,กรอกข้อมูล!$D$21,0)))</f>
        <v>ไม่คุ้มครอง</v>
      </c>
      <c r="L9" s="16" t="str">
        <f t="shared" si="0"/>
        <v/>
      </c>
      <c r="M9" s="156">
        <v>1</v>
      </c>
      <c r="N9" s="156"/>
      <c r="O9" s="30"/>
    </row>
    <row r="10" spans="1:15" x14ac:dyDescent="0.5">
      <c r="A10" s="117" t="s">
        <v>152</v>
      </c>
      <c r="B10" s="32"/>
      <c r="C10" s="30"/>
      <c r="D10" s="30"/>
      <c r="E10" s="30"/>
      <c r="F10" s="30"/>
      <c r="G10" s="127"/>
      <c r="H10" s="30"/>
      <c r="I10" s="127"/>
      <c r="J10" s="127"/>
      <c r="K10" s="123" t="str">
        <f>IF(AND(กรอกข้อมูล!$D$20=0,กรอกข้อมูล!$D$21=0),"ไม่คุ้มครอง",TEXT($M10*(IF(กรอกข้อมูล!$B$20=100000,กรอกข้อมูล!$D$20,0)+IF(กรอกข้อมูล!$B$21=100000,กรอกข้อมูล!$D$21,0)),"0,000")&amp;"-"&amp;TEXT($N10*(IF(กรอกข้อมูล!$B$20=100000,กรอกข้อมูล!$D$20,0)+IF(กรอกข้อมูล!$B$21=100000,กรอกข้อมูล!$D$21,0)),"0,000"))</f>
        <v>ไม่คุ้มครอง</v>
      </c>
      <c r="L10" s="16" t="str">
        <f t="shared" si="0"/>
        <v/>
      </c>
      <c r="M10" s="156">
        <v>0.15</v>
      </c>
      <c r="N10" s="156">
        <v>0.75</v>
      </c>
      <c r="O10" s="30"/>
    </row>
    <row r="11" spans="1:15" x14ac:dyDescent="0.5">
      <c r="A11" s="117" t="s">
        <v>153</v>
      </c>
      <c r="B11" s="32"/>
      <c r="C11" s="30"/>
      <c r="D11" s="30"/>
      <c r="E11" s="30"/>
      <c r="F11" s="30"/>
      <c r="G11" s="127"/>
      <c r="H11" s="30"/>
      <c r="I11" s="127"/>
      <c r="J11" s="127"/>
      <c r="K11" s="124" t="str">
        <f>IF(AND(กรอกข้อมูล!$D$20=0,กรอกข้อมูล!$D$21=0),"ไม่คุ้มครอง",$M11*(IF(กรอกข้อมูล!$B$20=100000,กรอกข้อมูล!$D$20,0)+IF(กรอกข้อมูล!$B$21=100000,กรอกข้อมูล!$D$21,0)))</f>
        <v>ไม่คุ้มครอง</v>
      </c>
      <c r="L11" s="16" t="str">
        <f t="shared" si="0"/>
        <v/>
      </c>
      <c r="M11" s="156">
        <v>0.5</v>
      </c>
      <c r="N11" s="156"/>
      <c r="O11" s="30"/>
    </row>
    <row r="12" spans="1:15" x14ac:dyDescent="0.5">
      <c r="A12" s="117" t="s">
        <v>154</v>
      </c>
      <c r="B12" s="32"/>
      <c r="C12" s="30"/>
      <c r="D12" s="30"/>
      <c r="E12" s="30"/>
      <c r="F12" s="30"/>
      <c r="G12" s="127"/>
      <c r="H12" s="30"/>
      <c r="I12" s="127"/>
      <c r="J12" s="127"/>
      <c r="K12" s="124" t="str">
        <f>IF(AND(กรอกข้อมูล!$D$20=0,กรอกข้อมูล!$D$21=0),"ไม่คุ้มครอง",$M12*(IF(กรอกข้อมูล!$B$20=100000,กรอกข้อมูล!$D$20,0)+IF(กรอกข้อมูล!$B$21=100000,กรอกข้อมูล!$D$21,0)))</f>
        <v>ไม่คุ้มครอง</v>
      </c>
      <c r="L12" s="16" t="str">
        <f t="shared" si="0"/>
        <v/>
      </c>
      <c r="M12" s="156">
        <v>0.5</v>
      </c>
      <c r="N12" s="156"/>
      <c r="O12" s="30"/>
    </row>
    <row r="13" spans="1:15" x14ac:dyDescent="0.5">
      <c r="A13" s="117" t="s">
        <v>155</v>
      </c>
      <c r="B13" s="32"/>
      <c r="C13" s="30"/>
      <c r="D13" s="30"/>
      <c r="E13" s="30"/>
      <c r="F13" s="30"/>
      <c r="G13" s="127"/>
      <c r="H13" s="30"/>
      <c r="I13" s="127"/>
      <c r="J13" s="127"/>
      <c r="K13" s="123" t="str">
        <f>IF(AND(กรอกข้อมูล!$D$20=0,กรอกข้อมูล!$D$21=0),"ไม่คุ้มครอง",TEXT($M13*(IF(กรอกข้อมูล!$B$20=100000,กรอกข้อมูล!$D$20,0)+IF(กรอกข้อมูล!$B$21=100000,กรอกข้อมูล!$D$21,0)),"0,000")&amp;"-"&amp;TEXT($N13*(IF(กรอกข้อมูล!$B$20=100000,กรอกข้อมูล!$D$20,0)+IF(กรอกข้อมูล!$B$21=100000,กรอกข้อมูล!$D$21,0)),"0,000"))</f>
        <v>ไม่คุ้มครอง</v>
      </c>
      <c r="L13" s="16" t="str">
        <f t="shared" si="0"/>
        <v/>
      </c>
      <c r="M13" s="156">
        <v>0.02</v>
      </c>
      <c r="N13" s="156">
        <v>0.7</v>
      </c>
      <c r="O13" s="30"/>
    </row>
    <row r="14" spans="1:15" x14ac:dyDescent="0.5">
      <c r="A14" s="117" t="s">
        <v>156</v>
      </c>
      <c r="B14" s="32"/>
      <c r="C14" s="30"/>
      <c r="D14" s="30"/>
      <c r="E14" s="30"/>
      <c r="F14" s="30"/>
      <c r="G14" s="127"/>
      <c r="H14" s="30"/>
      <c r="I14" s="127"/>
      <c r="J14" s="127"/>
      <c r="K14" s="124" t="str">
        <f>IF(AND(กรอกข้อมูล!$D$20=0,กรอกข้อมูล!$D$21=0),"ไม่คุ้มครอง",$M14*(IF(กรอกข้อมูล!$B$20=100000,กรอกข้อมูล!$D$20,0)+IF(กรอกข้อมูล!$B$21=100000,กรอกข้อมูล!$D$21,0)))</f>
        <v>ไม่คุ้มครอง</v>
      </c>
      <c r="L14" s="16" t="str">
        <f t="shared" si="0"/>
        <v/>
      </c>
      <c r="M14" s="156">
        <v>0.1</v>
      </c>
      <c r="N14" s="156"/>
      <c r="O14" s="30"/>
    </row>
    <row r="15" spans="1:15" x14ac:dyDescent="0.5">
      <c r="A15" s="117" t="s">
        <v>157</v>
      </c>
      <c r="B15" s="32"/>
      <c r="C15" s="30"/>
      <c r="D15" s="30"/>
      <c r="E15" s="30"/>
      <c r="F15" s="30"/>
      <c r="G15" s="127"/>
      <c r="H15" s="30"/>
      <c r="I15" s="127"/>
      <c r="J15" s="127"/>
      <c r="K15" s="124" t="str">
        <f>IF(AND(กรอกข้อมูล!$D$20=0,กรอกข้อมูล!$D$21=0),"ไม่คุ้มครอง",$M15*(IF(กรอกข้อมูล!$B$20=100000,กรอกข้อมูล!$D$20,0)+IF(กรอกข้อมูล!$B$21=100000,กรอกข้อมูล!$D$21,0)))</f>
        <v>ไม่คุ้มครอง</v>
      </c>
      <c r="L15" s="16" t="str">
        <f t="shared" si="0"/>
        <v/>
      </c>
      <c r="M15" s="156">
        <v>7.4999999999999997E-2</v>
      </c>
      <c r="N15" s="156"/>
      <c r="O15" s="30"/>
    </row>
    <row r="16" spans="1:15" x14ac:dyDescent="0.5">
      <c r="A16" s="117" t="s">
        <v>158</v>
      </c>
      <c r="B16" s="32"/>
      <c r="C16" s="30"/>
      <c r="D16" s="30"/>
      <c r="E16" s="30"/>
      <c r="F16" s="30"/>
      <c r="G16" s="127"/>
      <c r="H16" s="30"/>
      <c r="I16" s="127"/>
      <c r="J16" s="127"/>
      <c r="K16" s="123" t="str">
        <f>IF(AND(กรอกข้อมูล!$D$20=0,กรอกข้อมูล!$D$21=0),"ไม่คุ้มครอง",TEXT($M16*(IF(กรอกข้อมูล!$B$20=100000,กรอกข้อมูล!$D$20,0)+IF(กรอกข้อมูล!$B$21=100000,กรอกข้อมูล!$D$21,0)),"0,000")&amp;"-"&amp;TEXT($N16*(IF(กรอกข้อมูล!$B$20=100000,กรอกข้อมูล!$D$20,0)+IF(กรอกข้อมูล!$B$21=100000,กรอกข้อมูล!$D$21,0)),"0,000"))</f>
        <v>ไม่คุ้มครอง</v>
      </c>
      <c r="L16" s="16" t="str">
        <f t="shared" si="0"/>
        <v/>
      </c>
      <c r="M16" s="156">
        <v>0.25</v>
      </c>
      <c r="N16" s="156">
        <v>1</v>
      </c>
      <c r="O16" s="30"/>
    </row>
    <row r="17" spans="1:15" x14ac:dyDescent="0.5">
      <c r="A17" s="54" t="s">
        <v>139</v>
      </c>
      <c r="B17" s="32"/>
      <c r="C17" s="30"/>
      <c r="D17" s="30"/>
      <c r="E17" s="30"/>
      <c r="F17" s="30"/>
      <c r="G17" s="127"/>
      <c r="H17" s="30"/>
      <c r="I17" s="127"/>
      <c r="J17" s="127"/>
      <c r="K17" s="123" t="str">
        <f>IF(กรอกข้อมูล!$F$21=0,"ไม่คุ้มครอง",TEXT($M17*IF(กรอกข้อมูล!$B$21=100000,กรอกข้อมูล!$D$21,0),IF(กรอกข้อมูล!D21&lt;400000,"000","0,000"))&amp;"-"&amp;TEXT($N17*IF(กรอกข้อมูล!$B$21=100000,กรอกข้อมูล!$D$21,0),"0,000"))</f>
        <v>ไม่คุ้มครอง</v>
      </c>
      <c r="L17" s="16" t="str">
        <f>IF(K17="ไม่คุ้มครอง","","บาท ต่อสัปดาห์")</f>
        <v/>
      </c>
      <c r="M17" s="158">
        <v>2.5000000000000001E-3</v>
      </c>
      <c r="N17" s="156">
        <v>0.01</v>
      </c>
      <c r="O17" s="30"/>
    </row>
    <row r="18" spans="1:15" x14ac:dyDescent="0.5">
      <c r="A18" s="54" t="s">
        <v>140</v>
      </c>
      <c r="B18" s="32"/>
      <c r="C18" s="30"/>
      <c r="D18" s="30"/>
      <c r="E18" s="30"/>
      <c r="F18" s="30"/>
      <c r="G18" s="127"/>
      <c r="H18" s="30"/>
      <c r="I18" s="127"/>
      <c r="J18" s="127"/>
      <c r="K18" s="124" t="str">
        <f>IF(กรอกข้อมูล!$F$21=0,"ไม่คุ้มครอง",$M18*IF(กรอกข้อมูล!$B$21=100000,กรอกข้อมูล!$D$21,0))</f>
        <v>ไม่คุ้มครอง</v>
      </c>
      <c r="L18" s="16" t="str">
        <f>IF(K18="ไม่คุ้มครอง","","บาท ต่อเดือน")</f>
        <v/>
      </c>
      <c r="M18" s="156">
        <v>0.01</v>
      </c>
      <c r="N18" s="156"/>
      <c r="O18" s="30"/>
    </row>
    <row r="19" spans="1:15" x14ac:dyDescent="0.5">
      <c r="A19" s="54" t="s">
        <v>141</v>
      </c>
      <c r="B19" s="32"/>
      <c r="C19" s="30"/>
      <c r="D19" s="30"/>
      <c r="E19" s="30"/>
      <c r="F19" s="30"/>
      <c r="G19" s="127"/>
      <c r="H19" s="30"/>
      <c r="I19" s="127"/>
      <c r="J19" s="127"/>
      <c r="K19" s="124" t="str">
        <f>IF(กรอกข้อมูล!$F$21=0,"ไม่คุ้มครอง",$M19*IF(กรอกข้อมูล!$B$21=100000,กรอกข้อมูล!$D$21,0))</f>
        <v>ไม่คุ้มครอง</v>
      </c>
      <c r="L19" s="16" t="str">
        <f>IF(K19="ไม่คุ้มครอง","","บาท ต่อสัปดาห์")</f>
        <v/>
      </c>
      <c r="M19" s="156">
        <v>0.01</v>
      </c>
      <c r="N19" s="156"/>
      <c r="O19" s="30"/>
    </row>
    <row r="20" spans="1:15" x14ac:dyDescent="0.5">
      <c r="A20" s="54" t="s">
        <v>142</v>
      </c>
      <c r="B20" s="32"/>
      <c r="C20" s="30"/>
      <c r="D20" s="30"/>
      <c r="E20" s="30"/>
      <c r="F20" s="30"/>
      <c r="G20" s="127"/>
      <c r="H20" s="30"/>
      <c r="I20" s="127"/>
      <c r="J20" s="127"/>
      <c r="K20" s="124" t="str">
        <f>IF(กรอกข้อมูล!$F$21=0,"ไม่คุ้มครอง",$M20*IF(กรอกข้อมูล!$B$21=100000,กรอกข้อมูล!$D$21,0))</f>
        <v>ไม่คุ้มครอง</v>
      </c>
      <c r="L20" s="16" t="str">
        <f>IF(K20="ไม่คุ้มครอง","","บาท")</f>
        <v/>
      </c>
      <c r="M20" s="156">
        <v>0.05</v>
      </c>
      <c r="N20" s="156"/>
      <c r="O20" s="30"/>
    </row>
    <row r="21" spans="1:15" x14ac:dyDescent="0.5">
      <c r="A21" s="54" t="s">
        <v>193</v>
      </c>
      <c r="B21" s="32"/>
      <c r="C21" s="30"/>
      <c r="D21" s="30"/>
      <c r="E21" s="30"/>
      <c r="F21" s="30"/>
      <c r="G21" s="127"/>
      <c r="H21" s="30"/>
      <c r="I21" s="127"/>
      <c r="J21" s="127"/>
      <c r="K21" s="119"/>
      <c r="L21" s="16"/>
      <c r="M21" s="156"/>
      <c r="N21" s="44"/>
      <c r="O21" s="30"/>
    </row>
    <row r="22" spans="1:15" x14ac:dyDescent="0.5">
      <c r="A22" s="120" t="str">
        <f>'Rate Rider'!AG3</f>
        <v>6.1 ค่าห้อง ค่าอาหาร และค่าบริการพยาบาลประจำวันในโรงพยาบาลต่อวัน (สูงสุด 75 วัน)</v>
      </c>
      <c r="B22" s="32"/>
      <c r="C22" s="30"/>
      <c r="D22" s="30"/>
      <c r="E22" s="30"/>
      <c r="F22" s="30"/>
      <c r="G22" s="127"/>
      <c r="H22" s="30"/>
      <c r="I22" s="127"/>
      <c r="J22" s="127"/>
      <c r="K22" s="124">
        <f>IF(OR(กรอกข้อมูล!$F$22="MEA+ เกินกว่าที่กำหนด",กรอกข้อมูล!$F$22=0),"ไม่คุ้มครอง",INDEX('Rate Rider'!$AG$2:$AL$18,MATCH(A22,'Rate Rider'!$AG$2:$AG$18,),MATCH(กรอกข้อมูล!$D$22,'Rate Rider'!$AG$2:$AL$2,)))</f>
        <v>1000</v>
      </c>
      <c r="L22" s="16" t="str">
        <f>IF(K22="ไม่คุ้มครอง","","บาท ต่อวัน")</f>
        <v>บาท ต่อวัน</v>
      </c>
      <c r="M22" s="116"/>
      <c r="O22" s="30"/>
    </row>
    <row r="23" spans="1:15" x14ac:dyDescent="0.5">
      <c r="A23" s="120" t="str">
        <f>'Rate Rider'!AG4</f>
        <v>6.2 ค่าห้อง ไอ ซี ยู ต่อวัน (สูงสุด 20 วัน)  โดยจำนวนวันในข้อ 
(6.1)+(6.2) สูงสุดไม่เกิน 75 วัน</v>
      </c>
      <c r="B23" s="32"/>
      <c r="C23" s="30"/>
      <c r="D23" s="30"/>
      <c r="E23" s="30"/>
      <c r="F23" s="30"/>
      <c r="G23" s="127"/>
      <c r="H23" s="30"/>
      <c r="I23" s="127"/>
      <c r="J23" s="127"/>
      <c r="K23" s="124">
        <f>IF(OR(กรอกข้อมูล!$F$22="MEA+ เกินกว่าที่กำหนด",กรอกข้อมูล!$F$22=0),"ไม่คุ้มครอง",INDEX('Rate Rider'!$AG$2:$AL$18,MATCH(A23,'Rate Rider'!$AG$2:$AG$18,),MATCH(กรอกข้อมูล!$D$22,'Rate Rider'!$AG$2:$AL$2,)))</f>
        <v>2000</v>
      </c>
      <c r="L23" s="16" t="str">
        <f>IF(K23="ไม่คุ้มครอง","","บาท ต่อวัน")</f>
        <v>บาท ต่อวัน</v>
      </c>
      <c r="M23" s="116"/>
      <c r="O23" s="30"/>
    </row>
    <row r="24" spans="1:15" x14ac:dyDescent="0.5">
      <c r="A24" s="120" t="str">
        <f>'Rate Rider'!AG5</f>
        <v>6.3 ค่าแพทย์ตรวจรักษาในโรงพยาบาลประจำวันต่อวัน (สูงสุด 75 วัน)</v>
      </c>
      <c r="B24" s="32"/>
      <c r="C24" s="30"/>
      <c r="D24" s="30"/>
      <c r="E24" s="30"/>
      <c r="F24" s="30"/>
      <c r="G24" s="127"/>
      <c r="H24" s="30"/>
      <c r="I24" s="127"/>
      <c r="J24" s="127"/>
      <c r="K24" s="124">
        <f>IF(OR(กรอกข้อมูล!$F$22="MEA+ เกินกว่าที่กำหนด",กรอกข้อมูล!$F$22=0),"ไม่คุ้มครอง",INDEX('Rate Rider'!$AG$2:$AL$18,MATCH(A24,'Rate Rider'!$AG$2:$AG$18,),MATCH(กรอกข้อมูล!$D$22,'Rate Rider'!$AG$2:$AL$2,)))</f>
        <v>600</v>
      </c>
      <c r="L24" s="16" t="str">
        <f>IF(K24="ไม่คุ้มครอง","","บาท")</f>
        <v>บาท</v>
      </c>
      <c r="M24" s="116"/>
      <c r="O24" s="30"/>
    </row>
    <row r="25" spans="1:15" x14ac:dyDescent="0.5">
      <c r="A25" s="120" t="str">
        <f>'Rate Rider'!AG6</f>
        <v xml:space="preserve">6.4 ค่าปรึกษาแพทย์เฉพาะทางในโรงพยาบาล ต่อการปรึกษาแต่ละครั้ง (1 ครั้งต่อวัน สูงสุด 20 ครั้งต่อปี) </v>
      </c>
      <c r="B25" s="32"/>
      <c r="C25" s="30"/>
      <c r="D25" s="30"/>
      <c r="E25" s="30"/>
      <c r="F25" s="30"/>
      <c r="G25" s="127"/>
      <c r="H25" s="30"/>
      <c r="I25" s="127"/>
      <c r="J25" s="127"/>
      <c r="K25" s="124">
        <f>IF(OR(กรอกข้อมูล!$F$22="MEA+ เกินกว่าที่กำหนด",กรอกข้อมูล!$F$22=0),"ไม่คุ้มครอง",INDEX('Rate Rider'!$AG$2:$AL$18,MATCH(A25,'Rate Rider'!$AG$2:$AG$18,),MATCH(กรอกข้อมูล!$D$22,'Rate Rider'!$AG$2:$AL$2,)))</f>
        <v>900</v>
      </c>
      <c r="L25" s="16" t="str">
        <f>IF(K25="ไม่คุ้มครอง","","บาท")</f>
        <v>บาท</v>
      </c>
      <c r="M25" s="116"/>
      <c r="O25" s="30"/>
    </row>
    <row r="26" spans="1:15" x14ac:dyDescent="0.5">
      <c r="A26" s="120" t="str">
        <f>'Rate Rider'!AG7</f>
        <v>6.5 ค่าแพทย์ผ่าตัดและหัตถการ ต่อการเข้าพักรักษาตัวครั้งใดครั้งหนึ่ง</v>
      </c>
      <c r="B26" s="32"/>
      <c r="C26" s="30"/>
      <c r="D26" s="30"/>
      <c r="E26" s="30"/>
      <c r="F26" s="30"/>
      <c r="G26" s="127"/>
      <c r="H26" s="30"/>
      <c r="I26" s="127"/>
      <c r="J26" s="127"/>
      <c r="K26" s="124">
        <f>IF(OR(กรอกข้อมูล!$F$22="MEA+ เกินกว่าที่กำหนด",กรอกข้อมูล!$F$22=0),"ไม่คุ้มครอง",INDEX('Rate Rider'!$AG$2:$AL$18,MATCH(A26,'Rate Rider'!$AG$2:$AG$18,),MATCH(กรอกข้อมูล!$D$22,'Rate Rider'!$AG$2:$AL$2,)))</f>
        <v>40000</v>
      </c>
      <c r="L26" s="16" t="str">
        <f>IF(K26="ไม่คุ้มครอง","","บาท")</f>
        <v>บาท</v>
      </c>
      <c r="M26" s="116"/>
      <c r="O26" s="30"/>
    </row>
    <row r="27" spans="1:15" x14ac:dyDescent="0.5">
      <c r="A27" s="120" t="str">
        <f>'Rate Rider'!AG8</f>
        <v>(เป็นไปตามอัตราที่กำหนดในตารางผลประโยชน์ผ่าตัด/วางยาสลบ แนบท้ายกรมธรรม์)</v>
      </c>
      <c r="B27" s="32"/>
      <c r="C27" s="30"/>
      <c r="D27" s="30"/>
      <c r="E27" s="30"/>
      <c r="F27" s="30"/>
      <c r="G27" s="127"/>
      <c r="H27" s="30"/>
      <c r="I27" s="127"/>
      <c r="J27" s="127"/>
      <c r="K27" s="124"/>
      <c r="L27" s="16"/>
      <c r="M27" s="116"/>
      <c r="O27" s="30"/>
    </row>
    <row r="28" spans="1:15" ht="30.75" customHeight="1" x14ac:dyDescent="0.5">
      <c r="A28" s="636" t="str">
        <f>'Rate Rider'!AG9</f>
        <v>- รับเพิ่ม 70% ของค่าใช้จ่ายส่วนที่เกินสิทธิ ในอัตราที่กำหนดในตารางผลประโยชน์ผ่าตัด ตามเงื่อนไขของกรมธรรม์ (กรณีค่าใช้จ่ายรวมทั้งหมดไม่เกินผลประโยชน์สูงสุดของแต่ละแผน)</v>
      </c>
      <c r="B28" s="637"/>
      <c r="C28" s="637"/>
      <c r="D28" s="637"/>
      <c r="E28" s="637"/>
      <c r="F28" s="637"/>
      <c r="G28" s="637"/>
      <c r="H28" s="637"/>
      <c r="I28" s="637"/>
      <c r="J28" s="637"/>
      <c r="K28" s="124"/>
      <c r="L28" s="16"/>
      <c r="M28" s="116"/>
      <c r="O28" s="30"/>
    </row>
    <row r="29" spans="1:15" ht="30" customHeight="1" x14ac:dyDescent="0.5">
      <c r="A29" s="638" t="str">
        <f>'Rate Rider'!AG10</f>
        <v>6.6 ค่าแพทย์วิสัญญี ต่อการเข้าพักรักษาตัวครั้งใดครั้งหนึ่ง (ตามอัตราที่กำหนดในตารางค่าผ่าตัด / วางยาสลบ แนบท้ายกรมธรรม์)</v>
      </c>
      <c r="B29" s="639"/>
      <c r="C29" s="639"/>
      <c r="D29" s="639"/>
      <c r="E29" s="639"/>
      <c r="F29" s="639"/>
      <c r="G29" s="639"/>
      <c r="H29" s="639"/>
      <c r="I29" s="639"/>
      <c r="J29" s="639"/>
      <c r="K29" s="124">
        <f>IF(OR(กรอกข้อมูล!$F$22="MEA+ เกินกว่าที่กำหนด",กรอกข้อมูล!$F$22=0),"ไม่คุ้มครอง",INDEX('Rate Rider'!$AG$2:$AL$18,MATCH(A29,'Rate Rider'!$AG$2:$AG$18,),MATCH(กรอกข้อมูล!$D$22,'Rate Rider'!$AG$2:$AL$2,)))</f>
        <v>6750</v>
      </c>
      <c r="L29" s="16" t="str">
        <f>IF(K29="ไม่คุ้มครอง","","บาท")</f>
        <v>บาท</v>
      </c>
      <c r="M29" s="116"/>
      <c r="O29" s="30"/>
    </row>
    <row r="30" spans="1:15" x14ac:dyDescent="0.5">
      <c r="A30" s="120" t="str">
        <f>'Rate Rider'!AG11</f>
        <v>6.7 ค่าห้องผ่าตัดและอุปกรณ์ในห้องผ่าตัด ต่อการเข้าพักรักษาตัวใดครั้งหนึ่ง</v>
      </c>
      <c r="B30" s="32"/>
      <c r="C30" s="30"/>
      <c r="D30" s="30"/>
      <c r="E30" s="30"/>
      <c r="F30" s="30"/>
      <c r="G30" s="127"/>
      <c r="H30" s="30"/>
      <c r="I30" s="127"/>
      <c r="J30" s="127"/>
      <c r="K30" s="124">
        <f>IF(OR(กรอกข้อมูล!$F$22="MEA+ เกินกว่าที่กำหนด",กรอกข้อมูล!$F$22=0),"ไม่คุ้มครอง",INDEX('Rate Rider'!$AG$2:$AL$18,MATCH(A30,'Rate Rider'!$AG$2:$AG$18,),MATCH(กรอกข้อมูล!$D$22,'Rate Rider'!$AG$2:$AL$2,)))</f>
        <v>13500</v>
      </c>
      <c r="L30" s="16" t="str">
        <f>IF(K30="ไม่คุ้มครอง","","บาท")</f>
        <v>บาท</v>
      </c>
      <c r="M30" s="116"/>
      <c r="O30" s="30"/>
    </row>
    <row r="31" spans="1:15" x14ac:dyDescent="0.5">
      <c r="A31" s="120" t="str">
        <f>'Rate Rider'!AG12</f>
        <v>6.8 ค่ารักษาพยาบาลอื่นๆ ต่อการเข้าพักรักษาตัวครั้งใดครั้งหนึ่ง (รวมค่ายากลับบ้าน ค่ารถพยาบาล และอื่นๆ)</v>
      </c>
      <c r="B31" s="154"/>
      <c r="C31" s="154"/>
      <c r="D31" s="154"/>
      <c r="E31" s="154"/>
      <c r="F31" s="154"/>
      <c r="G31" s="154"/>
      <c r="H31" s="154"/>
      <c r="I31" s="154"/>
      <c r="J31" s="154"/>
      <c r="K31" s="124">
        <f>IF(OR(กรอกข้อมูล!$F$22="MEA+ เกินกว่าที่กำหนด",กรอกข้อมูล!$F$22=0),"ไม่คุ้มครอง",INDEX('Rate Rider'!$AG$2:$AL$18,MATCH(A31,'Rate Rider'!$AG$2:$AG$18,),MATCH(กรอกข้อมูล!$D$22,'Rate Rider'!$AG$2:$AL$2,)))</f>
        <v>15000</v>
      </c>
      <c r="L31" s="16" t="str">
        <f>IF(K31="ไม่คุ้มครอง","","บาท")</f>
        <v>บาท</v>
      </c>
      <c r="M31" s="116"/>
      <c r="O31" s="30"/>
    </row>
    <row r="32" spans="1:15" ht="33" customHeight="1" x14ac:dyDescent="0.5">
      <c r="A32" s="636" t="str">
        <f>'Rate Rider'!AG13</f>
        <v>- รับเพิ่ม 70% ของค่าใช้จ่ายส่วนที่เกินสิทธิสำหรับค่ารักษาพยาบาลอื่นๆ ในฐานะผู้ป่วยในตามเงื่อนไขของกรมธรรม์ (กรณีค่าใช้จ่ายรวมทั้งหมดไม่เกินผลประโยชน์สูงสุดของแต่ละแผน)</v>
      </c>
      <c r="B32" s="637"/>
      <c r="C32" s="637"/>
      <c r="D32" s="637"/>
      <c r="E32" s="637"/>
      <c r="F32" s="637"/>
      <c r="G32" s="637"/>
      <c r="H32" s="637"/>
      <c r="I32" s="637"/>
      <c r="J32" s="637"/>
      <c r="K32" s="124"/>
      <c r="L32" s="16"/>
      <c r="M32" s="116"/>
      <c r="O32" s="30"/>
    </row>
    <row r="33" spans="1:16" ht="33.75" customHeight="1" x14ac:dyDescent="0.5">
      <c r="A33" s="638" t="str">
        <f>'Rate Rider'!AG14</f>
        <v>6.9 ค่าตรวจวินิจฉัยทางรังสีวิทยาและการตรวจในห้องปฎิบัติการในฐานะผู้ป่วยนอก ต่อการบาดเจ็บหรือเจ็บป่วยแต่ละครั้ง (ซึ่งเกิดขึ้นภายใน 30 วัน ก่อนหรือหลังการเข้ารักษาตัวในโรงพยาบาล)</v>
      </c>
      <c r="B33" s="638"/>
      <c r="C33" s="638"/>
      <c r="D33" s="638"/>
      <c r="E33" s="638"/>
      <c r="F33" s="638"/>
      <c r="G33" s="638"/>
      <c r="H33" s="638"/>
      <c r="I33" s="638"/>
      <c r="J33" s="638"/>
      <c r="K33" s="124">
        <f>IF(OR(กรอกข้อมูล!$F$22="MEA+ เกินกว่าที่กำหนด",กรอกข้อมูล!$F$22=0),"ไม่คุ้มครอง",INDEX('Rate Rider'!$AG$2:$AL$18,MATCH(A33,'Rate Rider'!$AG$2:$AG$18,),MATCH(กรอกข้อมูล!$D$22,'Rate Rider'!$AG$2:$AL$2,)))</f>
        <v>4000</v>
      </c>
      <c r="L33" s="16" t="str">
        <f>IF(K33="ไม่คุ้มครอง","","บาท")</f>
        <v>บาท</v>
      </c>
      <c r="M33" s="116"/>
      <c r="O33" s="30"/>
    </row>
    <row r="34" spans="1:16" x14ac:dyDescent="0.5">
      <c r="A34" s="120" t="str">
        <f>'Rate Rider'!AG15</f>
        <v>6.10 ค่ารักษาพยาบาลฉุกเฉินขณะเป็นผู้ป่วยนอก (เนื่องจากอุบัติเหตุ) ต่อการบาดเจ็บแต่ละครั้ง</v>
      </c>
      <c r="B34" s="32"/>
      <c r="C34" s="30"/>
      <c r="D34" s="30"/>
      <c r="E34" s="30"/>
      <c r="F34" s="30"/>
      <c r="G34" s="127"/>
      <c r="H34" s="30"/>
      <c r="I34" s="127"/>
      <c r="J34" s="127"/>
      <c r="K34" s="124">
        <f>IF(OR(กรอกข้อมูล!$F$22="MEA+ เกินกว่าที่กำหนด",กรอกข้อมูล!$F$22=0),"ไม่คุ้มครอง",INDEX('Rate Rider'!$AG$2:$AL$18,MATCH(A34,'Rate Rider'!$AG$2:$AG$18,),MATCH(กรอกข้อมูล!$D$22,'Rate Rider'!$AG$2:$AL$2,)))</f>
        <v>3500</v>
      </c>
      <c r="L34" s="16" t="str">
        <f>IF(K34="ไม่คุ้มครอง","","บาท")</f>
        <v>บาท</v>
      </c>
      <c r="M34" s="116"/>
      <c r="O34" s="30"/>
    </row>
    <row r="35" spans="1:16" ht="30.75" customHeight="1" x14ac:dyDescent="0.5">
      <c r="A35" s="638" t="str">
        <f>'Rate Rider'!AG16</f>
        <v>6.11 ค่ารักษาพยาบาลในฐานะผู้ป่วยนอกต่อเนื่องจากการรักษาพยาบาลในฐานะผู้ป่วยใน โดยเกิดขึ้นภายใน 30 วัน หลังออกจากโรงพยาบาลในฐานะผู้ป่วยใน</v>
      </c>
      <c r="B35" s="639"/>
      <c r="C35" s="639"/>
      <c r="D35" s="639"/>
      <c r="E35" s="639"/>
      <c r="F35" s="639"/>
      <c r="G35" s="639"/>
      <c r="H35" s="639"/>
      <c r="I35" s="639"/>
      <c r="J35" s="639"/>
      <c r="K35" s="124" t="str">
        <f>IF(OR(กรอกข้อมูล!$F$22="MEA+ เกินกว่าที่กำหนด",กรอกข้อมูล!$F$22=0),"ไม่คุ้มครอง",INDEX('Rate Rider'!$AG$2:$AL$18,MATCH(A35,'Rate Rider'!$AG$2:$AG$18,),MATCH(กรอกข้อมูล!$D$22,'Rate Rider'!$AG$2:$AL$2,)))</f>
        <v>ตามเงื่อนไขของสัญญา</v>
      </c>
      <c r="L35" s="16" t="str">
        <f>IF(K35="ไม่คุ้มครอง","","บาท")</f>
        <v>บาท</v>
      </c>
      <c r="M35" s="116"/>
      <c r="O35" s="30"/>
    </row>
    <row r="36" spans="1:16" x14ac:dyDescent="0.5">
      <c r="A36" s="149" t="str">
        <f>'Rate Rider'!AG17</f>
        <v>ผลประโยชน์สูงสุด ต่อการเข้าพักรักษาตัวครั้งใดครั้งหนึ่ง</v>
      </c>
      <c r="B36" s="32"/>
      <c r="C36" s="30"/>
      <c r="D36" s="30"/>
      <c r="E36" s="30"/>
      <c r="F36" s="30"/>
      <c r="G36" s="127"/>
      <c r="H36" s="30"/>
      <c r="I36" s="127"/>
      <c r="J36" s="127"/>
      <c r="K36" s="124">
        <f>IF(OR(กรอกข้อมูล!$F$22="MEA+ เกินกว่าที่กำหนด",กรอกข้อมูล!$F$22=0),"ไม่คุ้มครอง",INDEX('Rate Rider'!$AG$2:$AL$18,MATCH(A36,'Rate Rider'!$AG$2:$AG$18,),MATCH(กรอกข้อมูล!$D$22,'Rate Rider'!$AG$2:$AL$2,)))</f>
        <v>280000</v>
      </c>
      <c r="L36" s="18" t="str">
        <f>IF(K36="ไม่คุ้มครอง","","บาท")</f>
        <v>บาท</v>
      </c>
      <c r="M36" s="116"/>
      <c r="O36" s="30"/>
    </row>
    <row r="37" spans="1:16" x14ac:dyDescent="0.5">
      <c r="A37" s="185" t="s">
        <v>237</v>
      </c>
      <c r="B37" s="373"/>
      <c r="C37" s="374"/>
      <c r="D37" s="374"/>
      <c r="E37" s="374"/>
      <c r="F37" s="374"/>
      <c r="G37" s="374"/>
      <c r="H37" s="374"/>
      <c r="I37" s="374"/>
      <c r="J37" s="374"/>
      <c r="K37" s="374"/>
      <c r="L37" s="374"/>
      <c r="M37" s="33"/>
      <c r="N37" s="33"/>
      <c r="O37" s="30"/>
    </row>
    <row r="38" spans="1:16" x14ac:dyDescent="0.5">
      <c r="A38" s="375" t="s">
        <v>146</v>
      </c>
      <c r="B38" s="373"/>
      <c r="C38" s="374"/>
      <c r="D38" s="374"/>
      <c r="E38" s="374"/>
      <c r="F38" s="374"/>
      <c r="G38" s="374"/>
      <c r="H38" s="374"/>
      <c r="I38" s="374"/>
      <c r="J38" s="374"/>
      <c r="K38" s="376">
        <f>IF(กรอกข้อมูล!$F$23=0,"ไม่คุ้มครอง",กรอกข้อมูล!$D$23)</f>
        <v>1000</v>
      </c>
      <c r="L38" s="374" t="str">
        <f>IF(K38="ไม่คุ้มครอง","","บาท ต่อวัน")</f>
        <v>บาท ต่อวัน</v>
      </c>
      <c r="M38" s="33"/>
      <c r="N38" s="33"/>
      <c r="O38" s="30"/>
    </row>
    <row r="39" spans="1:16" x14ac:dyDescent="0.5">
      <c r="A39" s="375" t="s">
        <v>147</v>
      </c>
      <c r="B39" s="373"/>
      <c r="C39" s="374"/>
      <c r="D39" s="374"/>
      <c r="E39" s="374"/>
      <c r="F39" s="374"/>
      <c r="G39" s="374"/>
      <c r="H39" s="374"/>
      <c r="I39" s="374"/>
      <c r="J39" s="374"/>
      <c r="K39" s="376">
        <f>IF(กรอกข้อมูล!$F$23=0,"ไม่คุ้มครอง",$K$38*2)</f>
        <v>2000</v>
      </c>
      <c r="L39" s="374" t="str">
        <f>IF(K39="ไม่คุ้มครอง","","บาท ต่อวัน")</f>
        <v>บาท ต่อวัน</v>
      </c>
      <c r="M39" s="33"/>
      <c r="N39" s="33"/>
      <c r="O39" s="30"/>
    </row>
    <row r="40" spans="1:16" x14ac:dyDescent="0.5">
      <c r="A40" s="375" t="s">
        <v>236</v>
      </c>
      <c r="B40" s="373"/>
      <c r="C40" s="374"/>
      <c r="D40" s="374"/>
      <c r="E40" s="374"/>
      <c r="F40" s="374"/>
      <c r="G40" s="374"/>
      <c r="H40" s="374"/>
      <c r="I40" s="374"/>
      <c r="J40" s="374"/>
      <c r="K40" s="376">
        <f>IF(กรอกข้อมูล!$F$23=0,"ไม่คุ้มครอง",$K$38*2.5)</f>
        <v>2500</v>
      </c>
      <c r="L40" s="374" t="str">
        <f>IF(K40="ไม่คุ้มครอง","","บาท ต่อวัน")</f>
        <v>บาท ต่อวัน</v>
      </c>
      <c r="M40" s="33"/>
      <c r="N40" s="33"/>
      <c r="O40" s="30"/>
    </row>
    <row r="41" spans="1:16" x14ac:dyDescent="0.5">
      <c r="A41" s="185" t="s">
        <v>299</v>
      </c>
      <c r="B41" s="373"/>
      <c r="C41" s="374"/>
      <c r="D41" s="374"/>
      <c r="E41" s="374"/>
      <c r="F41" s="374"/>
      <c r="G41" s="374"/>
      <c r="H41" s="374"/>
      <c r="I41" s="374"/>
      <c r="J41" s="374"/>
      <c r="K41" s="376">
        <f>IF(กรอกข้อมูล!F24=0,"ไม่คุ้มครอง",กรอกข้อมูล!D24)</f>
        <v>200000</v>
      </c>
      <c r="L41" s="374" t="str">
        <f>IF(K41="ไม่คุ้มครอง","","บาท")</f>
        <v>บาท</v>
      </c>
      <c r="M41" s="33"/>
      <c r="N41" s="33"/>
      <c r="O41" s="30"/>
    </row>
    <row r="42" spans="1:16" ht="74.25" customHeight="1" x14ac:dyDescent="0.5">
      <c r="A42" s="630" t="s">
        <v>294</v>
      </c>
      <c r="B42" s="631"/>
      <c r="C42" s="631"/>
      <c r="D42" s="631"/>
      <c r="E42" s="631"/>
      <c r="F42" s="631"/>
      <c r="G42" s="631"/>
      <c r="H42" s="631"/>
      <c r="I42" s="631"/>
      <c r="J42" s="631"/>
      <c r="K42" s="631"/>
      <c r="L42" s="631"/>
      <c r="M42" s="33"/>
      <c r="N42" s="33"/>
      <c r="O42" s="30"/>
    </row>
    <row r="43" spans="1:16" x14ac:dyDescent="0.5">
      <c r="A43" s="185" t="s">
        <v>765</v>
      </c>
      <c r="B43" s="373"/>
      <c r="C43" s="374"/>
      <c r="D43" s="374"/>
      <c r="E43" s="374"/>
      <c r="F43" s="374"/>
      <c r="G43" s="374"/>
      <c r="H43" s="374"/>
      <c r="I43" s="374"/>
      <c r="J43" s="374"/>
      <c r="K43" s="376" t="str">
        <f>IF(กรอกข้อมูล!F25=0,"ไม่คุ้มครอง",กรอกข้อมูล!D25)</f>
        <v>ไม่คุ้มครอง</v>
      </c>
      <c r="L43" s="374" t="str">
        <f>IF(K43="ไม่คุ้มครอง","","บาท")</f>
        <v/>
      </c>
      <c r="M43" s="33"/>
      <c r="N43" s="33"/>
      <c r="O43" s="30"/>
    </row>
    <row r="44" spans="1:16" x14ac:dyDescent="0.5">
      <c r="A44" s="185" t="str">
        <f>IF(AND(กรอกข้อมูล!H18=0,กรอกข้อมูล!H19=0),"","10. ผลประโยชน์การยกเว้นเบี้ยประกันภัยของสัญญาหลัก")</f>
        <v/>
      </c>
      <c r="B44" s="373"/>
      <c r="C44" s="374"/>
      <c r="D44" s="374"/>
      <c r="E44" s="374"/>
      <c r="F44" s="374"/>
      <c r="G44" s="374"/>
      <c r="H44" s="374"/>
      <c r="I44" s="374"/>
      <c r="J44" s="374"/>
      <c r="K44" s="377"/>
      <c r="L44" s="374"/>
      <c r="M44" s="33"/>
      <c r="N44" s="33"/>
      <c r="O44" s="30"/>
    </row>
    <row r="45" spans="1:16" ht="46.5" customHeight="1" thickBot="1" x14ac:dyDescent="0.55000000000000004">
      <c r="A45" s="634" t="str">
        <f>IF(กรอกข้อมูล!H18&gt;0,กรอกข้อมูล!A38,IF(กรอกข้อมูล!H19&gt;0,กรอกข้อมูล!A39,""))</f>
        <v/>
      </c>
      <c r="B45" s="635"/>
      <c r="C45" s="635"/>
      <c r="D45" s="635"/>
      <c r="E45" s="635"/>
      <c r="F45" s="635"/>
      <c r="G45" s="635"/>
      <c r="H45" s="635"/>
      <c r="I45" s="635"/>
      <c r="J45" s="635"/>
      <c r="K45" s="635"/>
      <c r="L45" s="635"/>
      <c r="M45" s="33"/>
      <c r="N45" s="33"/>
      <c r="O45" s="30"/>
    </row>
    <row r="46" spans="1:16" ht="34.5" customHeight="1" thickBot="1" x14ac:dyDescent="0.55000000000000004">
      <c r="A46" s="640" t="s">
        <v>298</v>
      </c>
      <c r="B46" s="641"/>
      <c r="C46" s="641"/>
      <c r="D46" s="641"/>
      <c r="E46" s="641"/>
      <c r="F46" s="641"/>
      <c r="G46" s="641"/>
      <c r="H46" s="641"/>
      <c r="I46" s="641"/>
      <c r="J46" s="641"/>
      <c r="K46" s="641"/>
      <c r="L46" s="642"/>
      <c r="M46" s="33"/>
      <c r="N46" s="33"/>
      <c r="O46" s="30"/>
    </row>
    <row r="47" spans="1:16" ht="38.25" customHeight="1" x14ac:dyDescent="0.5">
      <c r="A47" s="632" t="str">
        <f>"โปรแกรมใบข้อเสนอนี้ใช้สำหรับ "&amp;ตารางแสดงผลประโยชน์!D2&amp;" ที่เสนอขายตั้งแต่ "&amp;กรอกข้อมูล!E61&amp;" หรือตามประกาศยกเลิกการใช้จากบริษัทฯ (แล้วแต่ระยะเวลาใดสั้นกว่า)"</f>
        <v>โปรแกรมใบข้อเสนอนี้ใช้สำหรับ กรมธรรม์ประกันชีวิตแบบคุ้มครองตลอดชีพ ไลฟ์ เลกาซี 99  (ชนิดไม่มีเงินปันผล) ที่เสนอขายตั้งแต่ 1 มิถุนายน 2561 ถึง 31 มกราคม 2562 หรือตามประกาศยกเลิกการใช้จากบริษัทฯ (แล้วแต่ระยะเวลาใดสั้นกว่า)</v>
      </c>
      <c r="B47" s="633"/>
      <c r="C47" s="633"/>
      <c r="D47" s="633"/>
      <c r="E47" s="633"/>
      <c r="F47" s="633"/>
      <c r="G47" s="633"/>
      <c r="H47" s="633"/>
      <c r="I47" s="633"/>
      <c r="J47" s="633"/>
      <c r="K47" s="633"/>
      <c r="L47" s="633"/>
      <c r="M47" s="16"/>
      <c r="N47" s="16"/>
      <c r="O47" s="18"/>
      <c r="P47" s="16"/>
    </row>
    <row r="48" spans="1:16" x14ac:dyDescent="0.5">
      <c r="A48" s="378"/>
      <c r="B48" s="87"/>
      <c r="C48" s="87"/>
      <c r="D48" s="87"/>
      <c r="E48" s="87"/>
      <c r="F48" s="87"/>
      <c r="G48" s="87"/>
      <c r="H48" s="87"/>
      <c r="I48" s="87"/>
      <c r="J48" s="379"/>
      <c r="K48" s="88"/>
      <c r="L48" s="380" t="str">
        <f>"กรมธรรม์ประกันชีวิตแบบคุ้มครองตลอดชีพ 60 และ 99 (ชนิดไม่มีเงินปันผล) เวอร์ชั่น "&amp;กรอกข้อมูล!E62&amp;""</f>
        <v>กรมธรรม์ประกันชีวิตแบบคุ้มครองตลอดชีพ 60 และ 99 (ชนิดไม่มีเงินปันผล) เวอร์ชั่น A2018-1</v>
      </c>
      <c r="M48" s="16"/>
      <c r="N48" s="16"/>
      <c r="O48" s="16"/>
      <c r="P48" s="16"/>
    </row>
    <row r="49" spans="1:16" x14ac:dyDescent="0.5">
      <c r="A49" s="16"/>
      <c r="B49" s="16"/>
      <c r="D49" s="16"/>
      <c r="E49" s="16"/>
      <c r="F49" s="16"/>
      <c r="G49" s="16"/>
      <c r="H49" s="16"/>
      <c r="I49" s="16"/>
      <c r="J49" s="16"/>
      <c r="M49" s="16"/>
      <c r="O49" s="16"/>
      <c r="P49" s="16"/>
    </row>
    <row r="50" spans="1:16" x14ac:dyDescent="0.5">
      <c r="A50" s="16"/>
      <c r="B50" s="16"/>
      <c r="C50" s="16"/>
      <c r="D50" s="16"/>
      <c r="E50" s="16"/>
      <c r="F50" s="16"/>
      <c r="G50" s="16"/>
      <c r="H50" s="16"/>
      <c r="I50" s="16"/>
      <c r="J50" s="16"/>
      <c r="K50" s="16"/>
      <c r="L50" s="16"/>
      <c r="M50" s="16"/>
      <c r="N50" s="16"/>
      <c r="O50" s="16"/>
      <c r="P50" s="16"/>
    </row>
  </sheetData>
  <sheetProtection password="CA01" sheet="1"/>
  <mergeCells count="10">
    <mergeCell ref="A1:L1"/>
    <mergeCell ref="A42:L42"/>
    <mergeCell ref="A47:L47"/>
    <mergeCell ref="A45:L45"/>
    <mergeCell ref="A28:J28"/>
    <mergeCell ref="A32:J32"/>
    <mergeCell ref="A35:J35"/>
    <mergeCell ref="A29:J29"/>
    <mergeCell ref="A33:J33"/>
    <mergeCell ref="A46:L46"/>
  </mergeCells>
  <phoneticPr fontId="26" type="noConversion"/>
  <printOptions horizontalCentered="1"/>
  <pageMargins left="0.35433070866141736" right="0.11811023622047245" top="0.2" bottom="0.24" header="0.16" footer="0.18"/>
  <pageSetup paperSize="9" scale="7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showGridLines="0" workbookViewId="0"/>
  </sheetViews>
  <sheetFormatPr defaultRowHeight="24" x14ac:dyDescent="0.55000000000000004"/>
  <cols>
    <col min="1" max="1" width="2.7109375" style="442" customWidth="1"/>
    <col min="2" max="2" width="10.28515625" style="442" customWidth="1"/>
    <col min="3" max="5" width="9.140625" style="442"/>
    <col min="6" max="6" width="12" style="442" customWidth="1"/>
    <col min="7" max="8" width="9.140625" style="442"/>
    <col min="9" max="9" width="10.42578125" style="442" customWidth="1"/>
    <col min="10" max="10" width="10.85546875" style="442" customWidth="1"/>
    <col min="11" max="11" width="22.5703125" style="442" customWidth="1"/>
    <col min="12" max="12" width="14.140625" style="442" customWidth="1"/>
    <col min="13" max="13" width="20.5703125" style="442" customWidth="1"/>
    <col min="14" max="14" width="3.140625" style="442" customWidth="1"/>
    <col min="15" max="15" width="9.28515625" style="441" hidden="1" customWidth="1"/>
    <col min="16" max="16" width="9.140625" style="442" hidden="1" customWidth="1"/>
    <col min="17" max="17" width="19.85546875" style="496" hidden="1" customWidth="1"/>
    <col min="18" max="16384" width="9.140625" style="442"/>
  </cols>
  <sheetData>
    <row r="1" spans="1:19" ht="12" customHeight="1" x14ac:dyDescent="0.55000000000000004">
      <c r="A1" s="438"/>
      <c r="B1" s="439"/>
      <c r="C1" s="439"/>
      <c r="D1" s="439"/>
      <c r="E1" s="439"/>
      <c r="F1" s="439"/>
      <c r="G1" s="439"/>
      <c r="H1" s="439"/>
      <c r="I1" s="439"/>
      <c r="J1" s="439"/>
      <c r="K1" s="439"/>
      <c r="L1" s="439"/>
      <c r="M1" s="439"/>
      <c r="N1" s="440"/>
    </row>
    <row r="2" spans="1:19" s="449" customFormat="1" ht="33" customHeight="1" x14ac:dyDescent="0.5">
      <c r="A2" s="443"/>
      <c r="B2" s="444"/>
      <c r="C2" s="444"/>
      <c r="D2" s="646" t="s">
        <v>634</v>
      </c>
      <c r="E2" s="646"/>
      <c r="F2" s="646"/>
      <c r="G2" s="646"/>
      <c r="H2" s="646"/>
      <c r="I2" s="646"/>
      <c r="J2" s="646"/>
      <c r="K2" s="646"/>
      <c r="L2" s="646"/>
      <c r="M2" s="646"/>
      <c r="N2" s="445"/>
      <c r="O2" s="446"/>
      <c r="P2" s="447"/>
      <c r="Q2" s="539"/>
    </row>
    <row r="3" spans="1:19" s="456" customFormat="1" ht="12" customHeight="1" x14ac:dyDescent="0.55000000000000004">
      <c r="A3" s="450"/>
      <c r="B3" s="451"/>
      <c r="C3" s="451"/>
      <c r="D3" s="451"/>
      <c r="E3" s="451"/>
      <c r="F3" s="451"/>
      <c r="G3" s="451"/>
      <c r="H3" s="451"/>
      <c r="I3" s="451"/>
      <c r="J3" s="451"/>
      <c r="K3" s="451"/>
      <c r="L3" s="451"/>
      <c r="M3" s="452"/>
      <c r="N3" s="453"/>
      <c r="O3" s="454"/>
      <c r="P3" s="455"/>
      <c r="Q3" s="540"/>
    </row>
    <row r="4" spans="1:19" s="449" customFormat="1" ht="30" customHeight="1" x14ac:dyDescent="0.5">
      <c r="A4" s="443"/>
      <c r="B4" s="457" t="s">
        <v>310</v>
      </c>
      <c r="C4" s="458"/>
      <c r="D4" s="459" t="str">
        <f>กรอกข้อมูล!$C$4</f>
        <v>คุณคนพิเศษ</v>
      </c>
      <c r="E4" s="459"/>
      <c r="F4" s="460"/>
      <c r="G4" s="647" t="str">
        <f>"เพศ : "&amp;กรอกข้อมูล!C6</f>
        <v>เพศ : ชาย</v>
      </c>
      <c r="H4" s="648"/>
      <c r="I4" s="647" t="str">
        <f>"อายุ  "&amp;กรอกข้อมูล!C5&amp;" ปี"</f>
        <v>อายุ  60 ปี</v>
      </c>
      <c r="J4" s="648"/>
      <c r="K4" s="647" t="str">
        <f>"อัตราภาษีเงินได้บุคคลธรรมดา "&amp;TEXT(กรอกข้อมูล!C8,"0%")</f>
        <v>อัตราภาษีเงินได้บุคคลธรรมดา 10%</v>
      </c>
      <c r="L4" s="649"/>
      <c r="M4" s="648"/>
      <c r="N4" s="445"/>
      <c r="O4" s="446"/>
      <c r="P4" s="447"/>
      <c r="Q4" s="539"/>
    </row>
    <row r="5" spans="1:19" ht="12.75" customHeight="1" x14ac:dyDescent="0.55000000000000004">
      <c r="A5" s="461"/>
      <c r="B5" s="462"/>
      <c r="C5" s="463"/>
      <c r="D5" s="463"/>
      <c r="E5" s="464"/>
      <c r="F5" s="464"/>
      <c r="G5" s="465"/>
      <c r="H5" s="463"/>
      <c r="I5" s="466"/>
      <c r="J5" s="463"/>
      <c r="K5" s="466"/>
      <c r="L5" s="463"/>
      <c r="M5" s="463"/>
      <c r="N5" s="467"/>
      <c r="O5" s="468"/>
      <c r="P5" s="469"/>
      <c r="R5" s="469"/>
      <c r="S5" s="469"/>
    </row>
    <row r="6" spans="1:19" x14ac:dyDescent="0.55000000000000004">
      <c r="A6" s="461"/>
      <c r="B6" s="470" t="s">
        <v>311</v>
      </c>
      <c r="C6" s="471"/>
      <c r="D6" s="472"/>
      <c r="E6" s="472"/>
      <c r="F6" s="472"/>
      <c r="G6" s="472"/>
      <c r="H6" s="472"/>
      <c r="I6" s="472"/>
      <c r="J6" s="472"/>
      <c r="K6" s="472"/>
      <c r="L6" s="473" t="str">
        <f>IF(กรอกข้อมูล!D26&gt;0,กรอกข้อมูล!D26,"ไม่คุ้มครอง")</f>
        <v>ไม่คุ้มครอง</v>
      </c>
      <c r="M6" s="463"/>
      <c r="N6" s="474"/>
      <c r="O6" s="446"/>
      <c r="P6" s="448"/>
      <c r="R6" s="469"/>
      <c r="S6" s="469"/>
    </row>
    <row r="7" spans="1:19" ht="15" customHeight="1" x14ac:dyDescent="0.55000000000000004">
      <c r="A7" s="461"/>
      <c r="B7" s="475"/>
      <c r="C7" s="476"/>
      <c r="D7" s="356"/>
      <c r="E7" s="356"/>
      <c r="F7" s="356"/>
      <c r="G7" s="356"/>
      <c r="H7" s="463"/>
      <c r="I7" s="356"/>
      <c r="J7" s="463"/>
      <c r="K7" s="463"/>
      <c r="L7" s="477"/>
      <c r="M7" s="463"/>
      <c r="N7" s="478"/>
      <c r="O7" s="479">
        <v>1</v>
      </c>
      <c r="P7" s="448"/>
      <c r="R7" s="469"/>
      <c r="S7" s="469"/>
    </row>
    <row r="8" spans="1:19" ht="21.75" customHeight="1" x14ac:dyDescent="0.55000000000000004">
      <c r="A8" s="461"/>
      <c r="B8" s="480" t="s">
        <v>312</v>
      </c>
      <c r="C8" s="476"/>
      <c r="D8" s="356"/>
      <c r="E8" s="356"/>
      <c r="F8" s="356"/>
      <c r="G8" s="356"/>
      <c r="H8" s="463"/>
      <c r="I8" s="356"/>
      <c r="J8" s="463"/>
      <c r="K8" s="463"/>
      <c r="L8" s="477" t="b">
        <f>IF(กรอกข้อมูล!D26&gt;0,IF(กรอกข้อมูล!D26&lt;0,"ไม่คุ้มครอง",IF(กรอกข้อมูล!D26&lt;500000,กรอกข้อมูล!D26/100*10,"50,000")))</f>
        <v>0</v>
      </c>
      <c r="M8" s="463" t="s">
        <v>9</v>
      </c>
      <c r="N8" s="478"/>
      <c r="O8" s="479">
        <v>1</v>
      </c>
      <c r="P8" s="448"/>
      <c r="R8" s="469"/>
      <c r="S8" s="469"/>
    </row>
    <row r="9" spans="1:19" ht="21.75" customHeight="1" x14ac:dyDescent="0.55000000000000004">
      <c r="A9" s="461"/>
      <c r="B9" s="481" t="s">
        <v>313</v>
      </c>
      <c r="C9" s="476"/>
      <c r="D9" s="356"/>
      <c r="E9" s="356"/>
      <c r="F9" s="356"/>
      <c r="G9" s="356"/>
      <c r="H9" s="463"/>
      <c r="I9" s="356"/>
      <c r="J9" s="463"/>
      <c r="K9" s="463"/>
      <c r="L9" s="482"/>
      <c r="M9" s="463"/>
      <c r="N9" s="478"/>
      <c r="O9" s="479">
        <v>0.15</v>
      </c>
      <c r="P9" s="483">
        <v>0.75</v>
      </c>
      <c r="R9" s="469"/>
      <c r="S9" s="469"/>
    </row>
    <row r="10" spans="1:19" ht="13.5" customHeight="1" x14ac:dyDescent="0.55000000000000004">
      <c r="A10" s="461"/>
      <c r="B10" s="484"/>
      <c r="C10" s="476"/>
      <c r="D10" s="356"/>
      <c r="E10" s="356"/>
      <c r="F10" s="356"/>
      <c r="G10" s="356"/>
      <c r="H10" s="463"/>
      <c r="I10" s="356"/>
      <c r="J10" s="463"/>
      <c r="K10" s="463"/>
      <c r="L10" s="477"/>
      <c r="M10" s="463"/>
      <c r="N10" s="478"/>
      <c r="O10" s="479"/>
      <c r="P10" s="483"/>
      <c r="R10" s="469"/>
      <c r="S10" s="469"/>
    </row>
    <row r="11" spans="1:19" x14ac:dyDescent="0.55000000000000004">
      <c r="A11" s="461"/>
      <c r="B11" s="480" t="s">
        <v>314</v>
      </c>
      <c r="C11" s="476"/>
      <c r="D11" s="356"/>
      <c r="E11" s="356"/>
      <c r="F11" s="356"/>
      <c r="G11" s="356"/>
      <c r="H11" s="463"/>
      <c r="I11" s="356"/>
      <c r="J11" s="463"/>
      <c r="K11" s="463"/>
      <c r="N11" s="478"/>
      <c r="O11" s="479">
        <v>0.5</v>
      </c>
      <c r="P11" s="483"/>
      <c r="R11" s="469"/>
      <c r="S11" s="469"/>
    </row>
    <row r="12" spans="1:19" ht="14.25" customHeight="1" x14ac:dyDescent="0.55000000000000004">
      <c r="A12" s="461"/>
      <c r="B12" s="485" t="s">
        <v>315</v>
      </c>
      <c r="D12" s="356"/>
      <c r="E12" s="356"/>
      <c r="F12" s="356"/>
      <c r="G12" s="356"/>
      <c r="H12" s="463"/>
      <c r="I12" s="356"/>
      <c r="J12" s="463"/>
      <c r="K12" s="463"/>
      <c r="L12" s="482"/>
      <c r="M12" s="463"/>
      <c r="N12" s="478"/>
      <c r="O12" s="479">
        <v>0.02</v>
      </c>
      <c r="P12" s="483">
        <v>0.7</v>
      </c>
      <c r="R12" s="469"/>
      <c r="S12" s="469"/>
    </row>
    <row r="13" spans="1:19" ht="29.25" customHeight="1" x14ac:dyDescent="0.55000000000000004">
      <c r="A13" s="461"/>
      <c r="B13" s="486" t="s">
        <v>316</v>
      </c>
      <c r="C13" s="476"/>
      <c r="D13" s="356"/>
      <c r="E13" s="356"/>
      <c r="F13" s="356"/>
      <c r="G13" s="356"/>
      <c r="H13" s="463"/>
      <c r="I13" s="356"/>
      <c r="J13" s="463"/>
      <c r="K13" s="463"/>
      <c r="L13" s="477" t="str">
        <f>IF(กรอกข้อมูล!D26&gt;0,กรอกข้อมูล!D26/100*15,"ไม่คุ้มครอง")</f>
        <v>ไม่คุ้มครอง</v>
      </c>
      <c r="M13" s="463" t="s">
        <v>9</v>
      </c>
      <c r="N13" s="478"/>
      <c r="O13" s="479"/>
      <c r="P13" s="483"/>
      <c r="R13" s="469"/>
      <c r="S13" s="469"/>
    </row>
    <row r="14" spans="1:19" ht="27" customHeight="1" x14ac:dyDescent="0.55000000000000004">
      <c r="A14" s="461"/>
      <c r="B14" s="486" t="s">
        <v>317</v>
      </c>
      <c r="C14" s="476"/>
      <c r="D14" s="356"/>
      <c r="E14" s="356"/>
      <c r="F14" s="356"/>
      <c r="G14" s="356"/>
      <c r="H14" s="463"/>
      <c r="I14" s="356"/>
      <c r="J14" s="463"/>
      <c r="K14" s="463"/>
      <c r="L14" s="477" t="e">
        <f>IF(Q14&gt;100000,100000,IF(Q14&lt;100000,Q14))</f>
        <v>#VALUE!</v>
      </c>
      <c r="M14" s="356" t="s">
        <v>9</v>
      </c>
      <c r="N14" s="478"/>
      <c r="O14" s="479"/>
      <c r="P14" s="483"/>
      <c r="Q14" s="538" t="e">
        <f>L6*15%</f>
        <v>#VALUE!</v>
      </c>
      <c r="R14" s="469"/>
      <c r="S14" s="469"/>
    </row>
    <row r="15" spans="1:19" ht="16.5" customHeight="1" x14ac:dyDescent="0.55000000000000004">
      <c r="A15" s="461"/>
      <c r="B15" s="481" t="s">
        <v>318</v>
      </c>
      <c r="C15" s="476"/>
      <c r="D15" s="356"/>
      <c r="E15" s="356"/>
      <c r="F15" s="356"/>
      <c r="G15" s="356"/>
      <c r="H15" s="463"/>
      <c r="I15" s="356"/>
      <c r="J15" s="463"/>
      <c r="K15" s="463"/>
      <c r="L15" s="482"/>
      <c r="M15" s="463"/>
      <c r="N15" s="478"/>
      <c r="O15" s="479"/>
      <c r="P15" s="483"/>
      <c r="R15" s="469"/>
      <c r="S15" s="469"/>
    </row>
    <row r="16" spans="1:19" ht="15" customHeight="1" x14ac:dyDescent="0.55000000000000004">
      <c r="A16" s="461"/>
      <c r="B16" s="475"/>
      <c r="C16" s="476"/>
      <c r="D16" s="356"/>
      <c r="E16" s="356"/>
      <c r="F16" s="356"/>
      <c r="G16" s="356"/>
      <c r="H16" s="463"/>
      <c r="I16" s="356"/>
      <c r="J16" s="463"/>
      <c r="K16" s="463"/>
      <c r="L16" s="477"/>
      <c r="M16" s="463"/>
      <c r="N16" s="478"/>
      <c r="O16" s="479">
        <v>7.4999999999999997E-2</v>
      </c>
      <c r="P16" s="483"/>
      <c r="R16" s="469"/>
      <c r="S16" s="469"/>
    </row>
    <row r="17" spans="1:19" ht="27" customHeight="1" x14ac:dyDescent="0.55000000000000004">
      <c r="A17" s="461"/>
      <c r="B17" s="480" t="s">
        <v>319</v>
      </c>
      <c r="C17" s="476"/>
      <c r="D17" s="356"/>
      <c r="E17" s="356"/>
      <c r="F17" s="356"/>
      <c r="G17" s="356"/>
      <c r="H17" s="463"/>
      <c r="I17" s="356"/>
      <c r="J17" s="463"/>
      <c r="K17" s="463"/>
      <c r="N17" s="478"/>
      <c r="O17" s="479">
        <v>0.25</v>
      </c>
      <c r="P17" s="483">
        <v>1</v>
      </c>
      <c r="R17" s="469"/>
      <c r="S17" s="469"/>
    </row>
    <row r="18" spans="1:19" x14ac:dyDescent="0.55000000000000004">
      <c r="A18" s="461"/>
      <c r="B18" s="485" t="s">
        <v>315</v>
      </c>
      <c r="C18" s="476"/>
      <c r="D18" s="356"/>
      <c r="E18" s="356"/>
      <c r="F18" s="356"/>
      <c r="G18" s="356"/>
      <c r="H18" s="463"/>
      <c r="I18" s="356"/>
      <c r="J18" s="463"/>
      <c r="K18" s="463"/>
      <c r="L18" s="477"/>
      <c r="M18" s="463"/>
      <c r="N18" s="478"/>
      <c r="O18" s="479"/>
      <c r="P18" s="483"/>
      <c r="R18" s="469"/>
      <c r="S18" s="469"/>
    </row>
    <row r="19" spans="1:19" x14ac:dyDescent="0.55000000000000004">
      <c r="A19" s="461"/>
      <c r="B19" s="486" t="s">
        <v>320</v>
      </c>
      <c r="D19" s="356"/>
      <c r="E19" s="356"/>
      <c r="F19" s="356"/>
      <c r="G19" s="356"/>
      <c r="H19" s="463"/>
      <c r="I19" s="356"/>
      <c r="J19" s="463"/>
      <c r="K19" s="463"/>
      <c r="L19" s="477" t="str">
        <f>IF(กรอกข้อมูล!D26&gt;0,กรอกข้อมูล!D26/100*30,"ไม่คุ้มครอง")</f>
        <v>ไม่คุ้มครอง</v>
      </c>
      <c r="M19" s="463" t="s">
        <v>9</v>
      </c>
      <c r="N19" s="478"/>
      <c r="O19" s="487">
        <v>2.5000000000000001E-3</v>
      </c>
      <c r="P19" s="483">
        <v>0.01</v>
      </c>
      <c r="R19" s="469"/>
      <c r="S19" s="469"/>
    </row>
    <row r="20" spans="1:19" x14ac:dyDescent="0.55000000000000004">
      <c r="A20" s="461"/>
      <c r="B20" s="488" t="s">
        <v>321</v>
      </c>
      <c r="C20" s="456"/>
      <c r="D20" s="489"/>
      <c r="E20" s="489"/>
      <c r="F20" s="489"/>
      <c r="G20" s="489"/>
      <c r="H20" s="490"/>
      <c r="I20" s="489"/>
      <c r="J20" s="490"/>
      <c r="K20" s="490"/>
      <c r="L20" s="477" t="e">
        <f>L19/2</f>
        <v>#VALUE!</v>
      </c>
      <c r="M20" s="463" t="s">
        <v>9</v>
      </c>
      <c r="N20" s="478"/>
      <c r="O20" s="479">
        <v>0.01</v>
      </c>
      <c r="P20" s="448"/>
      <c r="R20" s="469"/>
      <c r="S20" s="469"/>
    </row>
    <row r="21" spans="1:19" x14ac:dyDescent="0.55000000000000004">
      <c r="A21" s="461"/>
      <c r="B21" s="491" t="s">
        <v>318</v>
      </c>
      <c r="C21" s="456"/>
      <c r="D21" s="489"/>
      <c r="E21" s="489"/>
      <c r="F21" s="489"/>
      <c r="G21" s="489"/>
      <c r="H21" s="490"/>
      <c r="I21" s="489"/>
      <c r="J21" s="490"/>
      <c r="K21" s="490"/>
      <c r="L21" s="477"/>
      <c r="M21" s="463"/>
      <c r="N21" s="478"/>
      <c r="O21" s="479"/>
      <c r="P21" s="448"/>
      <c r="R21" s="469"/>
      <c r="S21" s="469"/>
    </row>
    <row r="22" spans="1:19" ht="17.25" customHeight="1" x14ac:dyDescent="0.55000000000000004">
      <c r="A22" s="461"/>
      <c r="B22" s="484"/>
      <c r="D22" s="356"/>
      <c r="E22" s="356"/>
      <c r="F22" s="356"/>
      <c r="G22" s="356"/>
      <c r="H22" s="463"/>
      <c r="I22" s="356"/>
      <c r="J22" s="463"/>
      <c r="K22" s="463"/>
      <c r="L22" s="477"/>
      <c r="M22" s="463"/>
      <c r="N22" s="478"/>
      <c r="O22" s="479">
        <v>0.01</v>
      </c>
      <c r="P22" s="448"/>
      <c r="R22" s="469"/>
      <c r="S22" s="469"/>
    </row>
    <row r="23" spans="1:19" x14ac:dyDescent="0.55000000000000004">
      <c r="A23" s="461"/>
      <c r="B23" s="480" t="s">
        <v>322</v>
      </c>
      <c r="D23" s="356"/>
      <c r="E23" s="356"/>
      <c r="F23" s="356"/>
      <c r="G23" s="356"/>
      <c r="H23" s="463"/>
      <c r="I23" s="356"/>
      <c r="J23" s="463"/>
      <c r="K23" s="463"/>
      <c r="L23" s="477" t="str">
        <f>L6</f>
        <v>ไม่คุ้มครอง</v>
      </c>
      <c r="M23" s="463" t="s">
        <v>323</v>
      </c>
      <c r="N23" s="478"/>
      <c r="O23" s="479">
        <v>0.05</v>
      </c>
      <c r="P23" s="448"/>
      <c r="R23" s="469"/>
      <c r="S23" s="469"/>
    </row>
    <row r="24" spans="1:19" ht="24" customHeight="1" x14ac:dyDescent="0.55000000000000004">
      <c r="A24" s="461"/>
      <c r="B24" s="492" t="s">
        <v>324</v>
      </c>
      <c r="D24" s="356"/>
      <c r="E24" s="356"/>
      <c r="F24" s="356"/>
      <c r="G24" s="356"/>
      <c r="H24" s="463"/>
      <c r="I24" s="356"/>
      <c r="J24" s="463"/>
      <c r="K24" s="547" t="s">
        <v>325</v>
      </c>
      <c r="L24" s="493"/>
      <c r="M24" s="493"/>
      <c r="N24" s="494"/>
      <c r="O24" s="468"/>
      <c r="P24" s="448"/>
      <c r="R24" s="469"/>
      <c r="S24" s="469"/>
    </row>
    <row r="25" spans="1:19" ht="15.75" customHeight="1" x14ac:dyDescent="0.55000000000000004">
      <c r="A25" s="461"/>
      <c r="B25" s="484"/>
      <c r="D25" s="356"/>
      <c r="E25" s="356"/>
      <c r="F25" s="356"/>
      <c r="G25" s="356"/>
      <c r="H25" s="463"/>
      <c r="I25" s="356"/>
      <c r="J25" s="463"/>
      <c r="L25" s="543" t="s">
        <v>339</v>
      </c>
      <c r="M25" s="493"/>
      <c r="N25" s="494"/>
      <c r="O25" s="468"/>
      <c r="P25" s="448"/>
      <c r="R25" s="469"/>
      <c r="S25" s="469"/>
    </row>
    <row r="26" spans="1:19" ht="23.25" customHeight="1" x14ac:dyDescent="0.55000000000000004">
      <c r="A26" s="461"/>
      <c r="B26" s="495" t="s">
        <v>326</v>
      </c>
      <c r="C26" s="476"/>
      <c r="D26" s="356"/>
      <c r="E26" s="356"/>
      <c r="F26" s="356"/>
      <c r="G26" s="356"/>
      <c r="H26" s="463"/>
      <c r="I26" s="356"/>
      <c r="J26" s="463"/>
      <c r="K26" s="490"/>
      <c r="L26" s="496"/>
      <c r="M26" s="496"/>
      <c r="N26" s="497"/>
      <c r="O26" s="468"/>
      <c r="P26" s="448"/>
      <c r="R26" s="469"/>
      <c r="S26" s="469"/>
    </row>
    <row r="27" spans="1:19" ht="11.25" customHeight="1" x14ac:dyDescent="0.55000000000000004">
      <c r="A27" s="461"/>
      <c r="B27" s="498"/>
      <c r="C27" s="499"/>
      <c r="D27" s="499"/>
      <c r="E27" s="499"/>
      <c r="F27" s="499"/>
      <c r="G27" s="499"/>
      <c r="H27" s="499"/>
      <c r="I27" s="499"/>
      <c r="J27" s="499"/>
      <c r="K27" s="499"/>
      <c r="L27" s="500"/>
      <c r="M27" s="501"/>
      <c r="N27" s="497"/>
      <c r="O27" s="468"/>
      <c r="P27" s="448"/>
      <c r="R27" s="469"/>
      <c r="S27" s="469"/>
    </row>
    <row r="28" spans="1:19" ht="32.25" customHeight="1" x14ac:dyDescent="0.55000000000000004">
      <c r="A28" s="461"/>
      <c r="B28" s="480" t="s">
        <v>327</v>
      </c>
      <c r="C28" s="502"/>
      <c r="D28" s="502"/>
      <c r="E28" s="502"/>
      <c r="F28" s="502"/>
      <c r="G28" s="502"/>
      <c r="H28" s="502"/>
      <c r="I28" s="502"/>
      <c r="J28" s="502"/>
      <c r="K28" s="502"/>
      <c r="L28" s="650" t="s">
        <v>343</v>
      </c>
      <c r="M28" s="650"/>
      <c r="N28" s="497"/>
      <c r="P28" s="449"/>
    </row>
    <row r="29" spans="1:19" ht="6" customHeight="1" x14ac:dyDescent="0.55000000000000004">
      <c r="A29" s="461"/>
      <c r="B29" s="480"/>
      <c r="C29" s="502"/>
      <c r="D29" s="502"/>
      <c r="E29" s="502"/>
      <c r="F29" s="502"/>
      <c r="G29" s="502"/>
      <c r="H29" s="502"/>
      <c r="I29" s="502"/>
      <c r="J29" s="502"/>
      <c r="K29" s="502"/>
      <c r="L29" s="503"/>
      <c r="M29" s="503"/>
      <c r="N29" s="497"/>
      <c r="P29" s="449"/>
    </row>
    <row r="30" spans="1:19" s="449" customFormat="1" x14ac:dyDescent="0.5">
      <c r="A30" s="443"/>
      <c r="B30" s="504" t="s">
        <v>328</v>
      </c>
      <c r="C30" s="505"/>
      <c r="D30" s="489"/>
      <c r="E30" s="489"/>
      <c r="F30" s="489"/>
      <c r="G30" s="489"/>
      <c r="H30" s="489"/>
      <c r="I30" s="489"/>
      <c r="J30" s="489"/>
      <c r="K30" s="489"/>
      <c r="L30" s="500" t="str">
        <f>IF(กรอกข้อมูล!D27&gt;0,กรอกข้อมูล!D27,"ไม่คุ้มครอง")</f>
        <v>ไม่คุ้มครอง</v>
      </c>
      <c r="M30" s="506" t="s">
        <v>329</v>
      </c>
      <c r="N30" s="497"/>
      <c r="O30" s="507"/>
      <c r="Q30" s="539"/>
    </row>
    <row r="31" spans="1:19" s="516" customFormat="1" x14ac:dyDescent="0.5">
      <c r="A31" s="508"/>
      <c r="B31" s="509" t="s">
        <v>330</v>
      </c>
      <c r="C31" s="510"/>
      <c r="D31" s="511"/>
      <c r="E31" s="511"/>
      <c r="F31" s="511"/>
      <c r="G31" s="511"/>
      <c r="H31" s="511"/>
      <c r="I31" s="511"/>
      <c r="J31" s="511"/>
      <c r="K31" s="511"/>
      <c r="L31" s="512"/>
      <c r="M31" s="513"/>
      <c r="N31" s="514"/>
      <c r="O31" s="515"/>
      <c r="Q31" s="541"/>
    </row>
    <row r="32" spans="1:19" s="516" customFormat="1" ht="7.5" customHeight="1" x14ac:dyDescent="0.5">
      <c r="A32" s="508"/>
      <c r="B32" s="509"/>
      <c r="C32" s="510"/>
      <c r="D32" s="511"/>
      <c r="E32" s="511"/>
      <c r="F32" s="511"/>
      <c r="G32" s="511"/>
      <c r="H32" s="511"/>
      <c r="I32" s="511"/>
      <c r="J32" s="511"/>
      <c r="K32" s="511"/>
      <c r="L32" s="512"/>
      <c r="M32" s="513"/>
      <c r="N32" s="514"/>
      <c r="O32" s="515"/>
      <c r="Q32" s="541"/>
    </row>
    <row r="33" spans="1:17" s="449" customFormat="1" x14ac:dyDescent="0.5">
      <c r="A33" s="443"/>
      <c r="B33" s="504" t="s">
        <v>331</v>
      </c>
      <c r="C33" s="517"/>
      <c r="D33" s="517"/>
      <c r="E33" s="517"/>
      <c r="F33" s="517"/>
      <c r="G33" s="517"/>
      <c r="H33" s="517"/>
      <c r="I33" s="517"/>
      <c r="J33" s="517"/>
      <c r="K33" s="517"/>
      <c r="L33" s="500" t="str">
        <f>L30</f>
        <v>ไม่คุ้มครอง</v>
      </c>
      <c r="M33" s="506" t="s">
        <v>329</v>
      </c>
      <c r="N33" s="497"/>
      <c r="O33" s="507"/>
      <c r="Q33" s="539"/>
    </row>
    <row r="34" spans="1:17" s="449" customFormat="1" x14ac:dyDescent="0.5">
      <c r="A34" s="443"/>
      <c r="B34" s="509" t="s">
        <v>332</v>
      </c>
      <c r="C34" s="517"/>
      <c r="D34" s="517"/>
      <c r="E34" s="517"/>
      <c r="F34" s="517"/>
      <c r="G34" s="517"/>
      <c r="H34" s="517"/>
      <c r="I34" s="517"/>
      <c r="J34" s="517"/>
      <c r="K34" s="517"/>
      <c r="L34" s="500"/>
      <c r="M34" s="506"/>
      <c r="N34" s="497"/>
      <c r="O34" s="507"/>
      <c r="Q34" s="539"/>
    </row>
    <row r="35" spans="1:17" s="449" customFormat="1" ht="7.5" customHeight="1" x14ac:dyDescent="0.5">
      <c r="A35" s="443"/>
      <c r="B35" s="509"/>
      <c r="C35" s="517"/>
      <c r="D35" s="517"/>
      <c r="E35" s="517"/>
      <c r="F35" s="517"/>
      <c r="G35" s="517"/>
      <c r="H35" s="517"/>
      <c r="I35" s="517"/>
      <c r="J35" s="517"/>
      <c r="K35" s="517"/>
      <c r="L35" s="500"/>
      <c r="M35" s="506"/>
      <c r="N35" s="497"/>
      <c r="O35" s="507"/>
      <c r="Q35" s="539"/>
    </row>
    <row r="36" spans="1:17" s="449" customFormat="1" x14ac:dyDescent="0.5">
      <c r="A36" s="443"/>
      <c r="B36" s="504" t="s">
        <v>333</v>
      </c>
      <c r="C36" s="517"/>
      <c r="D36" s="517"/>
      <c r="E36" s="517"/>
      <c r="F36" s="517"/>
      <c r="G36" s="517"/>
      <c r="H36" s="517"/>
      <c r="I36" s="517"/>
      <c r="J36" s="517"/>
      <c r="K36" s="517"/>
      <c r="L36" s="500" t="str">
        <f>L30</f>
        <v>ไม่คุ้มครอง</v>
      </c>
      <c r="M36" s="506" t="s">
        <v>329</v>
      </c>
      <c r="N36" s="497"/>
      <c r="O36" s="507"/>
      <c r="Q36" s="539"/>
    </row>
    <row r="37" spans="1:17" s="449" customFormat="1" x14ac:dyDescent="0.5">
      <c r="A37" s="443"/>
      <c r="B37" s="509" t="s">
        <v>334</v>
      </c>
      <c r="C37" s="518"/>
      <c r="D37" s="519"/>
      <c r="E37" s="519"/>
      <c r="F37" s="519"/>
      <c r="G37" s="519"/>
      <c r="H37" s="519"/>
      <c r="I37" s="519"/>
      <c r="J37" s="519"/>
      <c r="K37" s="520"/>
      <c r="L37" s="521" t="s">
        <v>335</v>
      </c>
      <c r="M37" s="506"/>
      <c r="N37" s="497"/>
      <c r="O37" s="507"/>
      <c r="Q37" s="539"/>
    </row>
    <row r="38" spans="1:17" ht="17.25" customHeight="1" x14ac:dyDescent="0.55000000000000004">
      <c r="A38" s="461"/>
      <c r="B38" s="484"/>
      <c r="C38" s="522"/>
      <c r="D38" s="522"/>
      <c r="E38" s="522"/>
      <c r="F38" s="522"/>
      <c r="G38" s="522"/>
      <c r="H38" s="522"/>
      <c r="I38" s="522"/>
      <c r="J38" s="522"/>
      <c r="K38" s="522"/>
      <c r="L38" s="523"/>
      <c r="M38" s="523"/>
      <c r="N38" s="497"/>
      <c r="P38" s="449"/>
    </row>
    <row r="39" spans="1:17" x14ac:dyDescent="0.55000000000000004">
      <c r="A39" s="461"/>
      <c r="B39" s="470" t="s">
        <v>336</v>
      </c>
      <c r="C39" s="476"/>
      <c r="D39" s="356"/>
      <c r="E39" s="356"/>
      <c r="F39" s="356"/>
      <c r="G39" s="356"/>
      <c r="H39" s="356"/>
      <c r="I39" s="356"/>
      <c r="J39" s="356"/>
      <c r="K39" s="356"/>
      <c r="L39" s="651" t="str">
        <f>IF(กรอกข้อมูล!F28&gt;0,"คุ้มครองตามเงื่อนไขของบริษัทฯ","ไม่คุ้มครอง")</f>
        <v>ไม่คุ้มครอง</v>
      </c>
      <c r="M39" s="651"/>
      <c r="N39" s="524"/>
      <c r="O39" s="507"/>
      <c r="P39" s="449"/>
    </row>
    <row r="40" spans="1:17" x14ac:dyDescent="0.55000000000000004">
      <c r="A40" s="461"/>
      <c r="B40" s="492" t="s">
        <v>324</v>
      </c>
      <c r="C40" s="476"/>
      <c r="D40" s="356"/>
      <c r="E40" s="356"/>
      <c r="F40" s="356"/>
      <c r="G40" s="356"/>
      <c r="H40" s="356"/>
      <c r="I40" s="356"/>
      <c r="J40" s="356"/>
      <c r="K40" s="356"/>
      <c r="L40" s="525"/>
      <c r="M40" s="463"/>
      <c r="N40" s="524"/>
      <c r="O40" s="507"/>
      <c r="P40" s="449"/>
    </row>
    <row r="41" spans="1:17" ht="21.75" customHeight="1" thickBot="1" x14ac:dyDescent="0.6">
      <c r="A41" s="461"/>
      <c r="B41" s="526"/>
      <c r="C41" s="476"/>
      <c r="D41" s="356"/>
      <c r="E41" s="356"/>
      <c r="F41" s="356"/>
      <c r="G41" s="356"/>
      <c r="H41" s="356"/>
      <c r="I41" s="356"/>
      <c r="J41" s="356"/>
      <c r="K41" s="356"/>
      <c r="L41" s="356"/>
      <c r="M41" s="356"/>
      <c r="N41" s="524"/>
      <c r="O41" s="507"/>
      <c r="P41" s="449"/>
    </row>
    <row r="42" spans="1:17" s="449" customFormat="1" ht="58.5" customHeight="1" thickTop="1" thickBot="1" x14ac:dyDescent="0.55000000000000004">
      <c r="A42" s="443"/>
      <c r="B42" s="643" t="s">
        <v>337</v>
      </c>
      <c r="C42" s="644"/>
      <c r="D42" s="644"/>
      <c r="E42" s="644"/>
      <c r="F42" s="644"/>
      <c r="G42" s="644"/>
      <c r="H42" s="644"/>
      <c r="I42" s="644"/>
      <c r="J42" s="644"/>
      <c r="K42" s="644"/>
      <c r="L42" s="644"/>
      <c r="M42" s="645"/>
      <c r="N42" s="527"/>
      <c r="O42" s="446"/>
      <c r="P42" s="447"/>
      <c r="Q42" s="539"/>
    </row>
    <row r="43" spans="1:17" s="449" customFormat="1" ht="24.75" thickTop="1" x14ac:dyDescent="0.5">
      <c r="A43" s="443"/>
      <c r="B43" s="544" t="str">
        <f>"โปรแกรมใบข้อเสนอนี้ใช้สำหรับ "&amp;ตารางแสดงผลประโยชน์!D2&amp;" ที่เสนอขายตั้งแต่ "&amp;กรอกข้อมูล!E61&amp;" หรือตามประกาศยกเลิกการใช้จากบริษัทฯ (แล้วแต่ระยะเวลาใดสั้นกว่า)"</f>
        <v>โปรแกรมใบข้อเสนอนี้ใช้สำหรับ กรมธรรม์ประกันชีวิตแบบคุ้มครองตลอดชีพ ไลฟ์ เลกาซี 99  (ชนิดไม่มีเงินปันผล) ที่เสนอขายตั้งแต่ 1 มิถุนายน 2561 ถึง 31 มกราคม 2562 หรือตามประกาศยกเลิกการใช้จากบริษัทฯ (แล้วแต่ระยะเวลาใดสั้นกว่า)</v>
      </c>
      <c r="C43" s="545"/>
      <c r="D43" s="545"/>
      <c r="E43" s="545"/>
      <c r="F43" s="545"/>
      <c r="G43" s="545"/>
      <c r="H43" s="545"/>
      <c r="I43" s="545"/>
      <c r="J43" s="545"/>
      <c r="K43" s="545"/>
      <c r="L43" s="545"/>
      <c r="M43" s="545"/>
      <c r="N43" s="527"/>
      <c r="O43" s="446"/>
      <c r="P43" s="447"/>
      <c r="Q43" s="539"/>
    </row>
    <row r="44" spans="1:17" s="449" customFormat="1" ht="24" customHeight="1" thickBot="1" x14ac:dyDescent="0.55000000000000004">
      <c r="A44" s="528"/>
      <c r="B44" s="546"/>
      <c r="C44" s="546"/>
      <c r="D44" s="546"/>
      <c r="E44" s="546"/>
      <c r="F44" s="546"/>
      <c r="G44" s="546"/>
      <c r="H44" s="546"/>
      <c r="I44" s="546"/>
      <c r="J44" s="546"/>
      <c r="K44" s="529"/>
      <c r="L44" s="529"/>
      <c r="M44" s="530" t="str">
        <f>"กรมธรรม์ประกันชีวิตแบบคุ้มครองตลอดชีพ 60 และ 99 (ชนิดไม่มีเงินปันผล) เวอร์ชั่น "&amp;กรอกข้อมูล!E62&amp;""</f>
        <v>กรมธรรม์ประกันชีวิตแบบคุ้มครองตลอดชีพ 60 และ 99 (ชนิดไม่มีเงินปันผล) เวอร์ชั่น A2018-1</v>
      </c>
      <c r="N44" s="531"/>
      <c r="O44" s="446"/>
      <c r="P44" s="448"/>
      <c r="Q44" s="542"/>
    </row>
  </sheetData>
  <sheetProtection password="CA01" sheet="1"/>
  <mergeCells count="7">
    <mergeCell ref="B42:M42"/>
    <mergeCell ref="D2:M2"/>
    <mergeCell ref="G4:H4"/>
    <mergeCell ref="I4:J4"/>
    <mergeCell ref="K4:M4"/>
    <mergeCell ref="L28:M28"/>
    <mergeCell ref="L39:M39"/>
  </mergeCells>
  <pageMargins left="0.25" right="0.25" top="0.75" bottom="0.75" header="0.3" footer="0.3"/>
  <pageSetup paperSize="9" scale="7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56"/>
  <sheetViews>
    <sheetView showGridLines="0" topLeftCell="A19" zoomScale="90" zoomScaleNormal="90" workbookViewId="0">
      <selection sqref="A1:L1"/>
    </sheetView>
  </sheetViews>
  <sheetFormatPr defaultRowHeight="21.75" x14ac:dyDescent="0.5"/>
  <cols>
    <col min="1" max="4" width="9.140625" style="5"/>
    <col min="5" max="5" width="22.5703125" style="5" customWidth="1"/>
    <col min="6" max="9" width="8.7109375" style="5" customWidth="1"/>
    <col min="10" max="10" width="4.28515625" style="5" customWidth="1"/>
    <col min="11" max="11" width="19.5703125" style="5" customWidth="1"/>
    <col min="12" max="12" width="21.28515625" style="5" customWidth="1"/>
    <col min="13" max="16384" width="9.140625" style="5"/>
  </cols>
  <sheetData>
    <row r="1" spans="1:15" ht="23.25" customHeight="1" x14ac:dyDescent="0.5">
      <c r="A1" s="675" t="str">
        <f>"สรุปผลประโยชน์สำหรับ "&amp;ตารางแสดงผลประโยชน์!D2&amp;"   และสัญญาเพิ่มเติม"</f>
        <v>สรุปผลประโยชน์สำหรับ กรมธรรม์ประกันชีวิตแบบคุ้มครองตลอดชีพ ไลฟ์ เลกาซี 99  (ชนิดไม่มีเงินปันผล)   และสัญญาเพิ่มเติม</v>
      </c>
      <c r="B1" s="675"/>
      <c r="C1" s="675"/>
      <c r="D1" s="675"/>
      <c r="E1" s="675"/>
      <c r="F1" s="675"/>
      <c r="G1" s="675"/>
      <c r="H1" s="675"/>
      <c r="I1" s="675"/>
      <c r="J1" s="675"/>
      <c r="K1" s="675"/>
      <c r="L1" s="675"/>
      <c r="M1" s="20"/>
      <c r="N1" s="20"/>
      <c r="O1" s="16"/>
    </row>
    <row r="2" spans="1:15" s="88" customFormat="1" ht="9.75" customHeight="1" x14ac:dyDescent="0.5">
      <c r="A2" s="85"/>
      <c r="B2" s="85"/>
      <c r="C2" s="85"/>
      <c r="D2" s="85"/>
      <c r="E2" s="85"/>
      <c r="F2" s="85"/>
      <c r="G2" s="85"/>
      <c r="H2" s="85"/>
      <c r="I2" s="85"/>
      <c r="J2" s="85"/>
      <c r="K2" s="85"/>
      <c r="L2" s="85"/>
      <c r="M2" s="86"/>
      <c r="N2" s="86"/>
      <c r="O2" s="87"/>
    </row>
    <row r="3" spans="1:15" s="267" customFormat="1" ht="27.75" customHeight="1" x14ac:dyDescent="0.5">
      <c r="A3" s="355" t="s">
        <v>233</v>
      </c>
      <c r="B3" s="349"/>
      <c r="C3" s="349"/>
      <c r="D3" s="350" t="str">
        <f>กรอกข้อมูล!$C$4</f>
        <v>คุณคนพิเศษ</v>
      </c>
      <c r="E3" s="351"/>
      <c r="F3" s="349"/>
      <c r="G3" s="352" t="str">
        <f>"เพศ: "&amp;กรอกข้อมูล!C6</f>
        <v>เพศ: ชาย</v>
      </c>
      <c r="H3" s="349"/>
      <c r="I3" s="352" t="str">
        <f>"อายุ:  "&amp;กรอกข้อมูล!C5&amp;" ปี"</f>
        <v>อายุ:  60 ปี</v>
      </c>
      <c r="J3" s="349"/>
      <c r="K3" s="354" t="str">
        <f>"อัตราภาษีเงินได้บุคคลธรรมดา "&amp;TEXT(กรอกข้อมูล!C8,"0%")</f>
        <v>อัตราภาษีเงินได้บุคคลธรรมดา 10%</v>
      </c>
      <c r="L3" s="353"/>
      <c r="M3" s="33"/>
      <c r="N3" s="33"/>
      <c r="O3" s="30"/>
    </row>
    <row r="4" spans="1:15" ht="5.25" customHeight="1" x14ac:dyDescent="0.5">
      <c r="A4" s="82"/>
      <c r="D4" s="83"/>
      <c r="E4" s="18"/>
      <c r="F4" s="84"/>
      <c r="H4" s="19"/>
      <c r="J4" s="19"/>
      <c r="K4" s="16"/>
      <c r="L4" s="16"/>
      <c r="M4" s="20"/>
      <c r="N4" s="20"/>
      <c r="O4" s="16"/>
    </row>
    <row r="5" spans="1:15" x14ac:dyDescent="0.5">
      <c r="A5" s="583" t="s">
        <v>148</v>
      </c>
      <c r="B5" s="17"/>
      <c r="C5" s="16"/>
      <c r="D5" s="16"/>
      <c r="E5" s="16"/>
      <c r="F5" s="16"/>
      <c r="G5" s="16"/>
      <c r="H5" s="16"/>
      <c r="I5" s="16"/>
      <c r="J5" s="16"/>
      <c r="K5" s="47">
        <f>IF(AND(กรอกข้อมูล!C7="รายเดือน",กรอกข้อมูล!F29&lt;1000),0,กรอกข้อมูล!D17)</f>
        <v>150000</v>
      </c>
      <c r="L5" s="16" t="s">
        <v>9</v>
      </c>
      <c r="M5" s="20"/>
      <c r="N5" s="20"/>
      <c r="O5" s="16"/>
    </row>
    <row r="6" spans="1:15" x14ac:dyDescent="0.5">
      <c r="A6" s="584" t="s">
        <v>120</v>
      </c>
      <c r="B6" s="17"/>
      <c r="C6" s="16"/>
      <c r="D6" s="16"/>
      <c r="E6" s="16"/>
      <c r="F6" s="16"/>
      <c r="G6" s="16"/>
      <c r="H6" s="16"/>
      <c r="I6" s="16"/>
      <c r="J6" s="16"/>
      <c r="M6" s="20"/>
      <c r="N6" s="20"/>
      <c r="O6" s="16"/>
    </row>
    <row r="7" spans="1:15" x14ac:dyDescent="0.5">
      <c r="A7" s="584" t="s">
        <v>121</v>
      </c>
      <c r="B7" s="17"/>
      <c r="C7" s="16"/>
      <c r="D7" s="16"/>
      <c r="E7" s="16"/>
      <c r="F7" s="16"/>
      <c r="G7" s="16"/>
      <c r="H7" s="16"/>
      <c r="I7" s="16"/>
      <c r="J7" s="16"/>
      <c r="K7" s="47">
        <f>IF(กรอกข้อมูล!B20=100000,กรอกข้อมูล!D20,0)+IF(กรอกข้อมูล!B21=100000,กรอกข้อมูล!D21,0)</f>
        <v>0</v>
      </c>
      <c r="L7" s="16" t="s">
        <v>9</v>
      </c>
      <c r="M7" s="20"/>
      <c r="N7" s="20"/>
      <c r="O7" s="16"/>
    </row>
    <row r="8" spans="1:15" x14ac:dyDescent="0.5">
      <c r="A8" s="584" t="s">
        <v>122</v>
      </c>
      <c r="B8" s="17"/>
      <c r="C8" s="16"/>
      <c r="D8" s="16"/>
      <c r="E8" s="16"/>
      <c r="F8" s="16"/>
      <c r="G8" s="16"/>
      <c r="H8" s="16"/>
      <c r="I8" s="16"/>
      <c r="J8" s="16"/>
      <c r="K8" s="47">
        <f>K7*2</f>
        <v>0</v>
      </c>
      <c r="L8" s="16" t="s">
        <v>9</v>
      </c>
      <c r="M8" s="20"/>
      <c r="N8" s="20"/>
      <c r="O8" s="16"/>
    </row>
    <row r="9" spans="1:15" x14ac:dyDescent="0.5">
      <c r="A9" s="142" t="s">
        <v>197</v>
      </c>
      <c r="B9" s="39"/>
      <c r="C9" s="40"/>
      <c r="D9" s="40"/>
      <c r="E9" s="40"/>
      <c r="F9" s="40"/>
      <c r="G9" s="40"/>
      <c r="H9" s="40"/>
      <c r="I9" s="40"/>
      <c r="J9" s="40"/>
      <c r="K9" s="48" t="str">
        <f>IF(SUM(กรอกข้อมูล!F18:F19)=0,"ไม่คุ้มครอง","คุ้มครองตามเงื่อนไขของบริษัทฯ")</f>
        <v>ไม่คุ้มครอง</v>
      </c>
      <c r="L9" s="40"/>
      <c r="M9" s="33"/>
      <c r="N9" s="33"/>
      <c r="O9" s="30"/>
    </row>
    <row r="10" spans="1:15" ht="24" x14ac:dyDescent="0.5">
      <c r="A10" s="142" t="s">
        <v>198</v>
      </c>
      <c r="B10" s="39"/>
      <c r="C10" s="40"/>
      <c r="D10" s="40"/>
      <c r="E10" s="40"/>
      <c r="F10" s="40"/>
      <c r="G10" s="40"/>
      <c r="H10" s="40"/>
      <c r="I10" s="40"/>
      <c r="J10" s="40"/>
      <c r="K10" s="124" t="str">
        <f>IF(AND(กรอกข้อมูล!$D$20=0,กรอกข้อมูล!$D$21=0),"ไม่คุ้มครอง",$M10*(IF(กรอกข้อมูล!$B$20=100000,กรอกข้อมูล!$D$20,0)+IF(กรอกข้อมูล!$B$21=100000,กรอกข้อมูล!$D$21,0)))</f>
        <v>ไม่คุ้มครอง</v>
      </c>
      <c r="L10" s="356" t="str">
        <f>IF(K10="ไม่คุ้มครอง","","บาท")</f>
        <v/>
      </c>
      <c r="M10" s="237">
        <v>1</v>
      </c>
      <c r="N10" s="33"/>
      <c r="O10" s="30"/>
    </row>
    <row r="11" spans="1:15" ht="24" x14ac:dyDescent="0.5">
      <c r="A11" s="142" t="s">
        <v>199</v>
      </c>
      <c r="B11" s="32"/>
      <c r="C11" s="30"/>
      <c r="D11" s="30"/>
      <c r="E11" s="30"/>
      <c r="F11" s="30"/>
      <c r="G11" s="127"/>
      <c r="H11" s="30"/>
      <c r="I11" s="127"/>
      <c r="J11" s="127"/>
      <c r="K11" s="124">
        <f>IF(OR(กรอกข้อมูล!$F$22="MEA+ เกินกว่าที่กำหนด",กรอกข้อมูล!$F$22=0),"ไม่คุ้มครอง",กรอกข้อมูล!D22)</f>
        <v>1000</v>
      </c>
      <c r="L11" s="356" t="str">
        <f>IF(K11="ไม่คุ้มครอง","","บาทต่อวัน")</f>
        <v>บาทต่อวัน</v>
      </c>
      <c r="M11" s="116"/>
      <c r="O11" s="30"/>
    </row>
    <row r="12" spans="1:15" ht="24" x14ac:dyDescent="0.5">
      <c r="A12" s="142" t="s">
        <v>200</v>
      </c>
      <c r="B12" s="32"/>
      <c r="C12" s="30"/>
      <c r="D12" s="30"/>
      <c r="E12" s="30"/>
      <c r="F12" s="30"/>
      <c r="G12" s="30"/>
      <c r="H12" s="30"/>
      <c r="I12" s="30"/>
      <c r="J12" s="30"/>
      <c r="K12" s="48">
        <f>IF(กรอกข้อมูล!F23=0,"ไม่คุ้มครอง",กรอกข้อมูล!D23)</f>
        <v>1000</v>
      </c>
      <c r="L12" s="356" t="str">
        <f>IF(K12="ไม่คุ้มครอง","","บาทต่อวัน")</f>
        <v>บาทต่อวัน</v>
      </c>
      <c r="M12" s="33"/>
      <c r="N12" s="33"/>
      <c r="O12" s="30"/>
    </row>
    <row r="13" spans="1:15" ht="24" x14ac:dyDescent="0.5">
      <c r="A13" s="142" t="s">
        <v>295</v>
      </c>
      <c r="B13" s="32"/>
      <c r="C13" s="30"/>
      <c r="D13" s="30"/>
      <c r="E13" s="30"/>
      <c r="F13" s="30"/>
      <c r="G13" s="30"/>
      <c r="H13" s="30"/>
      <c r="I13" s="30"/>
      <c r="J13" s="30"/>
      <c r="K13" s="48">
        <f>IF(กรอกข้อมูล!F24=0,"ไม่คุ้มครอง",กรอกข้อมูล!D24)</f>
        <v>200000</v>
      </c>
      <c r="L13" s="356" t="str">
        <f>IF(K13="ไม่คุ้มครอง","","บาท")</f>
        <v>บาท</v>
      </c>
      <c r="M13" s="33"/>
      <c r="N13" s="33"/>
      <c r="O13" s="30"/>
    </row>
    <row r="14" spans="1:15" ht="24" x14ac:dyDescent="0.5">
      <c r="A14" s="184" t="s">
        <v>766</v>
      </c>
      <c r="B14" s="32"/>
      <c r="C14" s="30"/>
      <c r="D14" s="30"/>
      <c r="E14" s="30"/>
      <c r="F14" s="30"/>
      <c r="G14" s="30"/>
      <c r="H14" s="30"/>
      <c r="I14" s="30"/>
      <c r="J14" s="30"/>
      <c r="K14" s="48" t="str">
        <f>IF(กรอกข้อมูล!F25=0,"ไม่คุ้มครอง",กรอกข้อมูล!D25)</f>
        <v>ไม่คุ้มครอง</v>
      </c>
      <c r="L14" s="356" t="str">
        <f>IF(K14="ไม่คุ้มครอง","","บาท")</f>
        <v/>
      </c>
      <c r="M14" s="33"/>
      <c r="N14" s="33"/>
      <c r="O14" s="30"/>
    </row>
    <row r="15" spans="1:15" x14ac:dyDescent="0.5">
      <c r="A15" s="690" t="s">
        <v>58</v>
      </c>
      <c r="B15" s="690"/>
      <c r="C15" s="690"/>
      <c r="D15" s="690"/>
      <c r="E15" s="690"/>
      <c r="F15" s="690"/>
      <c r="G15" s="690"/>
      <c r="H15" s="690"/>
      <c r="I15" s="690"/>
      <c r="J15" s="690"/>
      <c r="K15" s="690"/>
      <c r="L15" s="690"/>
      <c r="M15" s="33"/>
      <c r="N15" s="33"/>
      <c r="O15" s="30"/>
    </row>
    <row r="16" spans="1:15" ht="6.75" customHeight="1" x14ac:dyDescent="0.5">
      <c r="A16" s="34"/>
      <c r="B16" s="32"/>
      <c r="C16" s="30"/>
      <c r="D16" s="30"/>
      <c r="E16" s="30"/>
      <c r="F16" s="30"/>
      <c r="G16" s="30"/>
      <c r="H16" s="30"/>
      <c r="I16" s="30"/>
      <c r="J16" s="30"/>
      <c r="K16" s="30"/>
      <c r="L16" s="30"/>
      <c r="M16" s="33"/>
      <c r="N16" s="33"/>
      <c r="O16" s="30"/>
    </row>
    <row r="17" spans="1:20" x14ac:dyDescent="0.5">
      <c r="A17" s="687" t="str">
        <f>"พิเศษ!!! ผลประโยชน์เพิ่มเติมจากการหักลดหย่อนภาษี ที่อัตราภาษีเงินได้บุคคลธรรมดา "&amp;TEXT(กรอกข้อมูล!C8,"00%")</f>
        <v>พิเศษ!!! ผลประโยชน์เพิ่มเติมจากการหักลดหย่อนภาษี ที่อัตราภาษีเงินได้บุคคลธรรมดา 10%</v>
      </c>
      <c r="B17" s="688"/>
      <c r="C17" s="688"/>
      <c r="D17" s="688"/>
      <c r="E17" s="688"/>
      <c r="F17" s="688"/>
      <c r="G17" s="688"/>
      <c r="H17" s="688"/>
      <c r="I17" s="688"/>
      <c r="J17" s="688"/>
      <c r="K17" s="688"/>
      <c r="L17" s="689"/>
      <c r="M17" s="33"/>
      <c r="N17" s="33"/>
      <c r="O17" s="30"/>
    </row>
    <row r="18" spans="1:20" ht="32.25" customHeight="1" x14ac:dyDescent="0.5">
      <c r="A18" s="679" t="s">
        <v>235</v>
      </c>
      <c r="B18" s="680"/>
      <c r="C18" s="680"/>
      <c r="D18" s="680"/>
      <c r="E18" s="680"/>
      <c r="F18" s="680"/>
      <c r="G18" s="680"/>
      <c r="H18" s="680"/>
      <c r="I18" s="680"/>
      <c r="J18" s="680"/>
      <c r="K18" s="680"/>
      <c r="L18" s="681"/>
      <c r="M18" s="33"/>
      <c r="N18" s="33"/>
      <c r="O18" s="30"/>
    </row>
    <row r="19" spans="1:20" x14ac:dyDescent="0.5">
      <c r="A19" s="357" t="s">
        <v>29</v>
      </c>
      <c r="B19" s="358"/>
      <c r="C19" s="310"/>
      <c r="D19" s="310"/>
      <c r="E19" s="310"/>
      <c r="F19" s="310"/>
      <c r="G19" s="310"/>
      <c r="H19" s="310"/>
      <c r="I19" s="310"/>
      <c r="J19" s="310"/>
      <c r="K19" s="359">
        <f>IF(K5=0,0,SUM(Cal!I13,Cal!I21)*Cal!B5)</f>
        <v>779.40000000000009</v>
      </c>
      <c r="L19" s="360" t="s">
        <v>9</v>
      </c>
      <c r="M19" s="33"/>
      <c r="N19" s="33"/>
      <c r="O19" s="30"/>
    </row>
    <row r="20" spans="1:20" x14ac:dyDescent="0.5">
      <c r="A20" s="361" t="s">
        <v>134</v>
      </c>
      <c r="B20" s="362"/>
      <c r="C20" s="363"/>
      <c r="D20" s="363"/>
      <c r="E20" s="363"/>
      <c r="F20" s="363"/>
      <c r="G20" s="363"/>
      <c r="H20" s="363"/>
      <c r="I20" s="363"/>
      <c r="J20" s="363"/>
      <c r="K20" s="364">
        <f>IF(K5=0,0,(Cal!K13+Cal!K21)*Cal!B5)</f>
        <v>30396.600000000002</v>
      </c>
      <c r="L20" s="365" t="s">
        <v>9</v>
      </c>
      <c r="M20" s="33"/>
      <c r="N20" s="33"/>
      <c r="O20" s="30"/>
    </row>
    <row r="21" spans="1:20" ht="7.5" customHeight="1" x14ac:dyDescent="0.5">
      <c r="A21" s="37"/>
      <c r="B21" s="32"/>
      <c r="C21" s="30"/>
      <c r="D21" s="30"/>
      <c r="E21" s="30"/>
      <c r="F21" s="30"/>
      <c r="G21" s="30"/>
      <c r="H21" s="30"/>
      <c r="I21" s="30"/>
      <c r="J21" s="30"/>
      <c r="K21" s="155"/>
      <c r="L21" s="36"/>
      <c r="M21" s="33"/>
      <c r="N21" s="33"/>
      <c r="O21" s="30"/>
    </row>
    <row r="22" spans="1:20" ht="30" customHeight="1" x14ac:dyDescent="0.5">
      <c r="A22" s="682" t="s">
        <v>42</v>
      </c>
      <c r="B22" s="683"/>
      <c r="C22" s="683"/>
      <c r="D22" s="683"/>
      <c r="E22" s="684"/>
      <c r="F22" s="693" t="s">
        <v>68</v>
      </c>
      <c r="G22" s="694"/>
      <c r="H22" s="693" t="s">
        <v>69</v>
      </c>
      <c r="I22" s="694"/>
      <c r="J22" s="693" t="s">
        <v>234</v>
      </c>
      <c r="K22" s="694"/>
      <c r="L22" s="366" t="str">
        <f>"เบี้ยประกันภัย
("&amp;กรอกข้อมูล!C7&amp;")"</f>
        <v>เบี้ยประกันภัย
(รายปี)</v>
      </c>
      <c r="M22" s="30"/>
      <c r="N22" s="30"/>
      <c r="O22" s="30"/>
      <c r="P22" s="43"/>
      <c r="Q22" s="36"/>
      <c r="R22" s="33"/>
      <c r="S22" s="33"/>
      <c r="T22" s="30"/>
    </row>
    <row r="23" spans="1:20" s="267" customFormat="1" x14ac:dyDescent="0.5">
      <c r="A23" s="685" t="str">
        <f>"แบบประกันตลอดชีพ ไลฟ์ เลกาซี "&amp;MID(กรอกข้อมูล!A17,5,2)&amp;"  (ชนิดไม่มีเงินปันผล)"</f>
        <v>แบบประกันตลอดชีพ ไลฟ์ เลกาซี 99  (ชนิดไม่มีเงินปันผล)</v>
      </c>
      <c r="B23" s="686"/>
      <c r="C23" s="686"/>
      <c r="D23" s="686"/>
      <c r="E23" s="686"/>
      <c r="F23" s="676">
        <f>99-กรอกข้อมูล!C5</f>
        <v>39</v>
      </c>
      <c r="G23" s="676"/>
      <c r="H23" s="676">
        <f>IF(กรอกข้อมูล!A17="WLNP60L",60-กรอกข้อมูล!C5,99-กรอกข้อมูล!C5)</f>
        <v>39</v>
      </c>
      <c r="I23" s="676"/>
      <c r="J23" s="677">
        <f>กรอกข้อมูล!C33</f>
        <v>150000</v>
      </c>
      <c r="K23" s="677"/>
      <c r="L23" s="550">
        <f>กรอกข้อมูล!F17</f>
        <v>7794</v>
      </c>
      <c r="M23" s="30"/>
      <c r="N23" s="30"/>
      <c r="O23" s="30"/>
      <c r="P23" s="43"/>
      <c r="Q23" s="51"/>
      <c r="R23" s="33"/>
      <c r="S23" s="33"/>
      <c r="T23" s="30"/>
    </row>
    <row r="24" spans="1:20" s="267" customFormat="1" x14ac:dyDescent="0.5">
      <c r="A24" s="691" t="str">
        <f>IF(กรอกข้อมูล!C5&gt;=16,"สัญญาเพิ่มเติมยกเว้นเบี้ยประกันภัย (WP)",IF(กรอกข้อมูล!A18="WPD01","สัญญาเพิ่มเติมผลประโยชน์ผู้ชำระเบี้ยประกันภัย (WPD01)","สัญญาเพิ่มเติมผลประโยชน์ผู้ชำระเบี้ยประกันภัย (WPDD01)"))</f>
        <v>สัญญาเพิ่มเติมยกเว้นเบี้ยประกันภัย (WP)</v>
      </c>
      <c r="B24" s="692"/>
      <c r="C24" s="692"/>
      <c r="D24" s="692"/>
      <c r="E24" s="692"/>
      <c r="F24" s="666" t="str">
        <f>IF(กรอกข้อมูล!H19&gt;0,60-กรอกข้อมูล!C5,IF(กรอกข้อมูล!H18&gt;0,MIN(25-กรอกข้อมูล!C5,12,65-กรอกข้อมูล!C12),"ไม่คุ้มครอง"))</f>
        <v>ไม่คุ้มครอง</v>
      </c>
      <c r="G24" s="666"/>
      <c r="H24" s="666" t="str">
        <f t="shared" ref="H24:H30" si="0">F24</f>
        <v>ไม่คุ้มครอง</v>
      </c>
      <c r="I24" s="666"/>
      <c r="J24" s="678" t="str">
        <f>IF(กรอกข้อมูล!H19&gt;0,"ตามเงื่อนไขของบริษัทฯ",IF(กรอกข้อมูล!H18&gt;0,สรุปผลประโยชน์!L23,"ไม่คุ้มครอง"))</f>
        <v>ไม่คุ้มครอง</v>
      </c>
      <c r="K24" s="678"/>
      <c r="L24" s="369" t="str">
        <f>IF(F24="ไม่คุ้มครอง",F24,SUM(กรอกข้อมูล!F18:F19))</f>
        <v>ไม่คุ้มครอง</v>
      </c>
      <c r="M24" s="30"/>
      <c r="N24" s="30"/>
      <c r="O24" s="30"/>
      <c r="P24" s="43"/>
      <c r="Q24" s="51"/>
      <c r="R24" s="33"/>
      <c r="S24" s="33"/>
      <c r="T24" s="30"/>
    </row>
    <row r="25" spans="1:20" s="267" customFormat="1" x14ac:dyDescent="0.5">
      <c r="A25" s="660" t="s">
        <v>301</v>
      </c>
      <c r="B25" s="661"/>
      <c r="C25" s="661"/>
      <c r="D25" s="661"/>
      <c r="E25" s="661"/>
      <c r="F25" s="657" t="str">
        <f>IF(กรอกข้อมูล!F20=0,"ไม่คุ้มครอง",65-กรอกข้อมูล!$C$5)</f>
        <v>ไม่คุ้มครอง</v>
      </c>
      <c r="G25" s="657"/>
      <c r="H25" s="657" t="str">
        <f t="shared" si="0"/>
        <v>ไม่คุ้มครอง</v>
      </c>
      <c r="I25" s="657"/>
      <c r="J25" s="656" t="str">
        <f>IF(กรอกข้อมูล!$F20=0,"ไม่คุ้มครอง",กรอกข้อมูล!D20)</f>
        <v>ไม่คุ้มครอง</v>
      </c>
      <c r="K25" s="656"/>
      <c r="L25" s="369" t="str">
        <f>IF(กรอกข้อมูล!F20=0,"ไม่คุ้มครอง",กรอกข้อมูล!F20)</f>
        <v>ไม่คุ้มครอง</v>
      </c>
      <c r="M25" s="30"/>
      <c r="N25" s="30"/>
      <c r="O25" s="30"/>
      <c r="P25" s="43"/>
      <c r="Q25" s="51"/>
      <c r="R25" s="33"/>
      <c r="S25" s="33"/>
      <c r="T25" s="30"/>
    </row>
    <row r="26" spans="1:20" s="267" customFormat="1" x14ac:dyDescent="0.5">
      <c r="A26" s="660" t="s">
        <v>302</v>
      </c>
      <c r="B26" s="661"/>
      <c r="C26" s="661"/>
      <c r="D26" s="661"/>
      <c r="E26" s="661"/>
      <c r="F26" s="657" t="str">
        <f>IF(กรอกข้อมูล!F21=0,"ไม่คุ้มครอง",65-กรอกข้อมูล!$C$5)</f>
        <v>ไม่คุ้มครอง</v>
      </c>
      <c r="G26" s="657"/>
      <c r="H26" s="657" t="str">
        <f t="shared" si="0"/>
        <v>ไม่คุ้มครอง</v>
      </c>
      <c r="I26" s="657"/>
      <c r="J26" s="656" t="str">
        <f>IF(กรอกข้อมูล!$F21=0,"ไม่คุ้มครอง",กรอกข้อมูล!D21)</f>
        <v>ไม่คุ้มครอง</v>
      </c>
      <c r="K26" s="656"/>
      <c r="L26" s="369" t="str">
        <f>IF(กรอกข้อมูล!F21=0,"ไม่คุ้มครอง",กรอกข้อมูล!F21)</f>
        <v>ไม่คุ้มครอง</v>
      </c>
      <c r="M26" s="30"/>
      <c r="N26" s="30"/>
      <c r="O26" s="30"/>
      <c r="P26" s="43"/>
      <c r="Q26" s="51"/>
      <c r="R26" s="33"/>
      <c r="S26" s="33"/>
      <c r="T26" s="30"/>
    </row>
    <row r="27" spans="1:20" s="267" customFormat="1" x14ac:dyDescent="0.5">
      <c r="A27" s="660" t="s">
        <v>303</v>
      </c>
      <c r="B27" s="661"/>
      <c r="C27" s="661"/>
      <c r="D27" s="661"/>
      <c r="E27" s="661"/>
      <c r="F27" s="666">
        <f>IF(กรอกข้อมูล!F22=0,"ไม่คุ้มครอง",75-กรอกข้อมูล!$C$5)</f>
        <v>15</v>
      </c>
      <c r="G27" s="666"/>
      <c r="H27" s="657">
        <f t="shared" si="0"/>
        <v>15</v>
      </c>
      <c r="I27" s="657"/>
      <c r="J27" s="656">
        <f>IF(กรอกข้อมูล!$F22=0,"ไม่คุ้มครอง",กรอกข้อมูล!D22)</f>
        <v>1000</v>
      </c>
      <c r="K27" s="656"/>
      <c r="L27" s="369">
        <f>IF(กรอกข้อมูล!F22=0,"ไม่คุ้มครอง",กรอกข้อมูล!F22)</f>
        <v>8706</v>
      </c>
      <c r="M27" s="30"/>
      <c r="N27" s="30"/>
      <c r="O27" s="30"/>
      <c r="P27" s="43"/>
      <c r="Q27" s="51"/>
      <c r="R27" s="33"/>
      <c r="S27" s="33"/>
      <c r="T27" s="30"/>
    </row>
    <row r="28" spans="1:20" s="267" customFormat="1" x14ac:dyDescent="0.5">
      <c r="A28" s="660" t="s">
        <v>304</v>
      </c>
      <c r="B28" s="661"/>
      <c r="C28" s="661"/>
      <c r="D28" s="661"/>
      <c r="E28" s="661"/>
      <c r="F28" s="666">
        <f>IF(กรอกข้อมูล!F23=0,"ไม่คุ้มครอง",75-กรอกข้อมูล!$C$5)</f>
        <v>15</v>
      </c>
      <c r="G28" s="666"/>
      <c r="H28" s="657">
        <f t="shared" si="0"/>
        <v>15</v>
      </c>
      <c r="I28" s="657"/>
      <c r="J28" s="656">
        <f>IF(กรอกข้อมูล!$F23=0,"ไม่คุ้มครอง",กรอกข้อมูล!D23)</f>
        <v>1000</v>
      </c>
      <c r="K28" s="656"/>
      <c r="L28" s="369">
        <f>IF(กรอกข้อมูล!F23=0,"ไม่คุ้มครอง",กรอกข้อมูล!F23)</f>
        <v>2000</v>
      </c>
      <c r="M28" s="30"/>
      <c r="N28" s="30"/>
      <c r="O28" s="30"/>
      <c r="P28" s="43"/>
      <c r="Q28" s="51"/>
      <c r="R28" s="33"/>
      <c r="S28" s="33"/>
      <c r="T28" s="30"/>
    </row>
    <row r="29" spans="1:20" s="267" customFormat="1" x14ac:dyDescent="0.5">
      <c r="A29" s="660" t="s">
        <v>305</v>
      </c>
      <c r="B29" s="660"/>
      <c r="C29" s="660"/>
      <c r="D29" s="660"/>
      <c r="E29" s="660"/>
      <c r="F29" s="666">
        <f>IF(กรอกข้อมูล!F24=0,"ไม่คุ้มครอง",75-กรอกข้อมูล!$C$5)</f>
        <v>15</v>
      </c>
      <c r="G29" s="666"/>
      <c r="H29" s="657">
        <f t="shared" si="0"/>
        <v>15</v>
      </c>
      <c r="I29" s="657"/>
      <c r="J29" s="656">
        <f>IF(กรอกข้อมูล!$F24=0,"ไม่คุ้มครอง",กรอกข้อมูล!D24)</f>
        <v>200000</v>
      </c>
      <c r="K29" s="656"/>
      <c r="L29" s="369">
        <f>IF(กรอกข้อมูล!F24=0,"ไม่คุ้มครอง",กรอกข้อมูล!F24)</f>
        <v>5606</v>
      </c>
      <c r="M29" s="30"/>
      <c r="N29" s="30"/>
      <c r="O29" s="30"/>
      <c r="P29" s="43"/>
      <c r="Q29" s="51"/>
      <c r="R29" s="33"/>
      <c r="S29" s="33"/>
      <c r="T29" s="30"/>
    </row>
    <row r="30" spans="1:20" s="267" customFormat="1" x14ac:dyDescent="0.5">
      <c r="A30" s="662" t="s">
        <v>767</v>
      </c>
      <c r="B30" s="663"/>
      <c r="C30" s="663"/>
      <c r="D30" s="663"/>
      <c r="E30" s="663"/>
      <c r="F30" s="664" t="str">
        <f>IF(กรอกข้อมูล!F25=0,"ไม่คุ้มครอง",Cal!J21)</f>
        <v>ไม่คุ้มครอง</v>
      </c>
      <c r="G30" s="665"/>
      <c r="H30" s="664" t="str">
        <f t="shared" si="0"/>
        <v>ไม่คุ้มครอง</v>
      </c>
      <c r="I30" s="665"/>
      <c r="J30" s="658" t="str">
        <f>IF(กรอกข้อมูล!$F25=0,"ไม่คุ้มครอง",กรอกข้อมูล!D25)</f>
        <v>ไม่คุ้มครอง</v>
      </c>
      <c r="K30" s="659"/>
      <c r="L30" s="369" t="str">
        <f>IF(กรอกข้อมูล!F25=0,"ไม่คุ้มครอง",กรอกข้อมูล!F25)</f>
        <v>ไม่คุ้มครอง</v>
      </c>
      <c r="M30" s="30"/>
      <c r="N30" s="30"/>
      <c r="O30" s="30"/>
      <c r="P30" s="43"/>
      <c r="Q30" s="51"/>
      <c r="R30" s="33"/>
      <c r="S30" s="33"/>
      <c r="T30" s="30"/>
    </row>
    <row r="31" spans="1:20" s="267" customFormat="1" x14ac:dyDescent="0.5">
      <c r="A31" s="551" t="s">
        <v>340</v>
      </c>
      <c r="B31" s="552"/>
      <c r="C31" s="552"/>
      <c r="D31" s="559"/>
      <c r="E31" s="558"/>
      <c r="F31" s="664" t="str">
        <f>IF(กรอกข้อมูล!F26=0,"ไม่คุ้มครอง",85-กรอกข้อมูล!C5)</f>
        <v>ไม่คุ้มครอง</v>
      </c>
      <c r="G31" s="665"/>
      <c r="H31" s="664" t="str">
        <f>F31</f>
        <v>ไม่คุ้มครอง</v>
      </c>
      <c r="I31" s="665"/>
      <c r="J31" s="658" t="str">
        <f>IF(กรอกข้อมูล!$F26=0,"ไม่คุ้มครอง",กรอกข้อมูล!D26)</f>
        <v>ไม่คุ้มครอง</v>
      </c>
      <c r="K31" s="659"/>
      <c r="L31" s="369" t="str">
        <f>IF(กรอกข้อมูล!F26=0,"ไม่คุ้มครอง",กรอกข้อมูล!F26)</f>
        <v>ไม่คุ้มครอง</v>
      </c>
      <c r="M31" s="30"/>
      <c r="N31" s="30"/>
      <c r="O31" s="30"/>
      <c r="P31" s="43"/>
      <c r="Q31" s="51"/>
      <c r="R31" s="33"/>
      <c r="S31" s="33"/>
      <c r="T31" s="30"/>
    </row>
    <row r="32" spans="1:20" s="267" customFormat="1" x14ac:dyDescent="0.5">
      <c r="A32" s="551" t="s">
        <v>341</v>
      </c>
      <c r="B32" s="552"/>
      <c r="C32" s="552"/>
      <c r="D32" s="552"/>
      <c r="E32" s="552"/>
      <c r="F32" s="664" t="str">
        <f>IF(กรอกข้อมูล!F27=0,"ไม่คุ้มครอง",85-กรอกข้อมูล!C5)</f>
        <v>ไม่คุ้มครอง</v>
      </c>
      <c r="G32" s="665"/>
      <c r="H32" s="664" t="str">
        <f>F32</f>
        <v>ไม่คุ้มครอง</v>
      </c>
      <c r="I32" s="665"/>
      <c r="J32" s="658" t="str">
        <f>IF(กรอกข้อมูล!$F27=0,"ไม่คุ้มครอง",กรอกข้อมูล!D27)</f>
        <v>ไม่คุ้มครอง</v>
      </c>
      <c r="K32" s="659"/>
      <c r="L32" s="369" t="str">
        <f>IF(กรอกข้อมูล!F27=0,"ไม่คุ้มครอง",กรอกข้อมูล!F27)</f>
        <v>ไม่คุ้มครอง</v>
      </c>
      <c r="M32" s="30"/>
      <c r="N32" s="30"/>
      <c r="O32" s="30"/>
      <c r="P32" s="43"/>
      <c r="Q32" s="51"/>
      <c r="R32" s="33"/>
      <c r="S32" s="33"/>
      <c r="T32" s="30"/>
    </row>
    <row r="33" spans="1:20" s="267" customFormat="1" ht="36" customHeight="1" x14ac:dyDescent="0.5">
      <c r="A33" s="674" t="s">
        <v>342</v>
      </c>
      <c r="B33" s="674"/>
      <c r="C33" s="674"/>
      <c r="D33" s="674"/>
      <c r="E33" s="674"/>
      <c r="F33" s="652">
        <f>N33</f>
        <v>25</v>
      </c>
      <c r="G33" s="653"/>
      <c r="H33" s="652">
        <f>F33</f>
        <v>25</v>
      </c>
      <c r="I33" s="653"/>
      <c r="J33" s="654" t="str">
        <f>IF(กรอกข้อมูล!$F28=0,"ไม่คุ้มครอง",กรอกข้อมูล!D17)</f>
        <v>ไม่คุ้มครอง</v>
      </c>
      <c r="K33" s="655"/>
      <c r="L33" s="553" t="str">
        <f>IF(กรอกข้อมูล!F28=0,"ไม่คุ้มครอง",กรอกข้อมูล!F28)</f>
        <v>ไม่คุ้มครอง</v>
      </c>
      <c r="M33" s="30"/>
      <c r="N33" s="30">
        <f>MIN(85-กรอกข้อมูล!C5,สรุปผลประโยชน์!H23)</f>
        <v>25</v>
      </c>
      <c r="O33" s="30"/>
      <c r="P33" s="43"/>
      <c r="Q33" s="51"/>
      <c r="R33" s="33"/>
      <c r="S33" s="33"/>
      <c r="T33" s="30"/>
    </row>
    <row r="34" spans="1:20" ht="21.75" customHeight="1" x14ac:dyDescent="0.5">
      <c r="A34" s="69"/>
      <c r="B34" s="69"/>
      <c r="C34" s="69"/>
      <c r="D34" s="69"/>
      <c r="E34" s="69"/>
      <c r="F34" s="367">
        <f>กรอกข้อมูล!G29</f>
        <v>0</v>
      </c>
      <c r="G34" s="368"/>
      <c r="H34" s="382"/>
      <c r="I34" s="548"/>
      <c r="J34" s="671" t="s">
        <v>71</v>
      </c>
      <c r="K34" s="672"/>
      <c r="L34" s="549">
        <f>SUM(L23:L30)</f>
        <v>24106</v>
      </c>
      <c r="M34" s="30"/>
      <c r="N34" s="30"/>
      <c r="O34" s="30"/>
      <c r="P34" s="43"/>
      <c r="Q34" s="36"/>
      <c r="R34" s="33"/>
      <c r="S34" s="33"/>
      <c r="T34" s="30"/>
    </row>
    <row r="35" spans="1:20" x14ac:dyDescent="0.5">
      <c r="A35" s="669" t="s">
        <v>300</v>
      </c>
      <c r="B35" s="669"/>
      <c r="C35" s="669"/>
      <c r="D35" s="669"/>
      <c r="E35" s="669"/>
      <c r="F35" s="669"/>
      <c r="G35" s="669"/>
      <c r="H35" s="669"/>
      <c r="I35" s="669"/>
      <c r="J35" s="669"/>
      <c r="K35" s="669"/>
      <c r="L35" s="669"/>
      <c r="M35" s="30"/>
      <c r="N35" s="30"/>
      <c r="O35" s="30"/>
      <c r="P35" s="43"/>
      <c r="Q35" s="36"/>
      <c r="R35" s="33"/>
      <c r="S35" s="33"/>
      <c r="T35" s="30"/>
    </row>
    <row r="36" spans="1:20" ht="21.75" customHeight="1" x14ac:dyDescent="0.5">
      <c r="A36" s="69"/>
      <c r="B36" s="69"/>
      <c r="C36" s="69"/>
      <c r="D36" s="69"/>
      <c r="E36" s="69"/>
      <c r="F36" s="367"/>
      <c r="G36" s="368"/>
      <c r="H36" s="382"/>
      <c r="I36" s="382"/>
      <c r="J36" s="383"/>
      <c r="K36" s="383"/>
      <c r="L36" s="384"/>
      <c r="M36" s="30"/>
      <c r="N36" s="30"/>
      <c r="O36" s="30"/>
      <c r="P36" s="43"/>
      <c r="Q36" s="36"/>
      <c r="R36" s="33"/>
      <c r="S36" s="33"/>
      <c r="T36" s="30"/>
    </row>
    <row r="37" spans="1:20" x14ac:dyDescent="0.5">
      <c r="A37" s="37"/>
      <c r="B37" s="69"/>
      <c r="C37" s="69"/>
      <c r="D37" s="69"/>
      <c r="E37" s="69"/>
      <c r="F37" s="69"/>
      <c r="G37" s="69"/>
      <c r="H37" s="78"/>
      <c r="I37" s="78"/>
      <c r="J37" s="79"/>
      <c r="K37" s="79"/>
      <c r="L37" s="80"/>
      <c r="M37" s="30"/>
      <c r="N37" s="30"/>
      <c r="O37" s="30"/>
      <c r="P37" s="43"/>
      <c r="Q37" s="36"/>
      <c r="R37" s="33"/>
      <c r="S37" s="33"/>
      <c r="T37" s="30"/>
    </row>
    <row r="38" spans="1:20" x14ac:dyDescent="0.5">
      <c r="A38" s="37"/>
      <c r="B38" s="69"/>
      <c r="C38" s="69"/>
      <c r="D38" s="69"/>
      <c r="E38" s="69"/>
      <c r="F38" s="69"/>
      <c r="G38" s="69"/>
      <c r="H38" s="78"/>
      <c r="I38" s="78"/>
      <c r="J38" s="79"/>
      <c r="K38" s="79"/>
      <c r="L38" s="80"/>
      <c r="M38" s="30"/>
      <c r="N38" s="30"/>
      <c r="O38" s="30"/>
      <c r="P38" s="43"/>
      <c r="Q38" s="36"/>
      <c r="R38" s="33"/>
      <c r="S38" s="33"/>
      <c r="T38" s="30"/>
    </row>
    <row r="39" spans="1:20" x14ac:dyDescent="0.5">
      <c r="A39" s="37"/>
      <c r="B39" s="69"/>
      <c r="C39" s="69"/>
      <c r="D39" s="69"/>
      <c r="E39" s="69"/>
      <c r="F39" s="69"/>
      <c r="G39" s="69"/>
      <c r="H39" s="78"/>
      <c r="I39" s="78"/>
      <c r="J39" s="79"/>
      <c r="K39" s="79"/>
      <c r="L39" s="80"/>
      <c r="M39" s="30"/>
      <c r="N39" s="30"/>
      <c r="O39" s="30"/>
      <c r="P39" s="43"/>
      <c r="Q39" s="36"/>
      <c r="R39" s="33"/>
      <c r="S39" s="33"/>
      <c r="T39" s="30"/>
    </row>
    <row r="40" spans="1:20" x14ac:dyDescent="0.5">
      <c r="A40" s="37"/>
      <c r="B40" s="32"/>
      <c r="C40" s="30"/>
      <c r="D40" s="30"/>
      <c r="E40" s="30"/>
      <c r="F40" s="30"/>
      <c r="G40" s="30"/>
      <c r="H40" s="30"/>
      <c r="I40" s="30"/>
      <c r="J40" s="30"/>
      <c r="K40" s="43"/>
      <c r="L40" s="36"/>
      <c r="M40" s="33"/>
      <c r="N40" s="33"/>
      <c r="O40" s="30"/>
    </row>
    <row r="41" spans="1:20" x14ac:dyDescent="0.5">
      <c r="A41" s="37"/>
      <c r="B41" s="32"/>
      <c r="C41" s="30"/>
      <c r="D41" s="30"/>
      <c r="E41" s="30"/>
      <c r="F41" s="30"/>
      <c r="G41" s="30"/>
      <c r="H41" s="30"/>
      <c r="I41" s="30"/>
      <c r="J41" s="30"/>
      <c r="K41" s="43"/>
      <c r="L41" s="36"/>
      <c r="M41" s="33"/>
      <c r="N41" s="33"/>
      <c r="O41" s="30"/>
    </row>
    <row r="42" spans="1:20" x14ac:dyDescent="0.5">
      <c r="A42" s="37"/>
      <c r="B42" s="32"/>
      <c r="C42" s="30"/>
      <c r="D42" s="30"/>
      <c r="E42" s="30"/>
      <c r="F42" s="30"/>
      <c r="G42" s="30"/>
      <c r="H42" s="30"/>
      <c r="I42" s="30"/>
      <c r="J42" s="30"/>
      <c r="K42" s="43"/>
      <c r="L42" s="36"/>
      <c r="M42" s="33"/>
      <c r="N42" s="33"/>
      <c r="O42" s="30"/>
    </row>
    <row r="43" spans="1:20" x14ac:dyDescent="0.5">
      <c r="A43" s="37"/>
      <c r="B43" s="32"/>
      <c r="C43" s="30"/>
      <c r="D43" s="30"/>
      <c r="E43" s="30"/>
      <c r="F43" s="30"/>
      <c r="G43" s="30"/>
      <c r="H43" s="30"/>
      <c r="I43" s="30"/>
      <c r="J43" s="30"/>
      <c r="K43" s="43"/>
      <c r="L43" s="36"/>
      <c r="M43" s="33"/>
      <c r="N43" s="33"/>
      <c r="O43" s="30"/>
    </row>
    <row r="44" spans="1:20" x14ac:dyDescent="0.5">
      <c r="A44" s="37"/>
      <c r="B44" s="32"/>
      <c r="C44" s="30"/>
      <c r="D44" s="30"/>
      <c r="E44" s="30"/>
      <c r="F44" s="30"/>
      <c r="G44" s="30"/>
      <c r="H44" s="30"/>
      <c r="I44" s="30"/>
      <c r="J44" s="30"/>
      <c r="K44" s="43"/>
      <c r="L44" s="36"/>
      <c r="M44" s="33"/>
      <c r="N44" s="33"/>
      <c r="O44" s="30"/>
    </row>
    <row r="45" spans="1:20" x14ac:dyDescent="0.5">
      <c r="A45" s="81" t="s">
        <v>72</v>
      </c>
      <c r="B45" s="32"/>
      <c r="C45" s="30"/>
      <c r="D45" s="30"/>
      <c r="E45" s="30"/>
      <c r="F45" s="30"/>
      <c r="G45" s="30"/>
      <c r="H45" s="30"/>
      <c r="I45" s="30"/>
      <c r="J45" s="30"/>
      <c r="K45" s="43"/>
      <c r="L45" s="36"/>
      <c r="M45" s="33"/>
      <c r="N45" s="33"/>
      <c r="O45" s="30"/>
    </row>
    <row r="46" spans="1:20" x14ac:dyDescent="0.5">
      <c r="A46" s="30"/>
      <c r="B46" s="32"/>
      <c r="C46" s="30"/>
      <c r="D46" s="30"/>
      <c r="E46" s="30"/>
      <c r="F46" s="30"/>
      <c r="G46" s="30"/>
      <c r="H46" s="30"/>
      <c r="I46" s="30"/>
      <c r="J46" s="30"/>
      <c r="K46" s="30"/>
      <c r="L46" s="30"/>
      <c r="M46" s="30"/>
      <c r="N46" s="33"/>
      <c r="O46" s="33"/>
      <c r="P46" s="30"/>
    </row>
    <row r="47" spans="1:20" x14ac:dyDescent="0.5">
      <c r="A47" s="52" t="s">
        <v>31</v>
      </c>
      <c r="C47" s="30"/>
      <c r="D47" s="30"/>
      <c r="E47" s="30"/>
      <c r="F47" s="30"/>
      <c r="G47" s="30"/>
      <c r="H47" s="28" t="s">
        <v>33</v>
      </c>
      <c r="J47" s="30"/>
      <c r="K47" s="30"/>
      <c r="L47" s="30"/>
      <c r="M47" s="30"/>
      <c r="N47" s="33"/>
      <c r="O47" s="33"/>
      <c r="P47" s="30"/>
    </row>
    <row r="48" spans="1:20" x14ac:dyDescent="0.5">
      <c r="A48" s="52" t="s">
        <v>46</v>
      </c>
      <c r="H48" s="2"/>
      <c r="I48" s="29" t="str">
        <f xml:space="preserve"> " (  "&amp;กรอกข้อมูล!G4&amp;"  )"</f>
        <v xml:space="preserve"> (  AL-Life Broker  )</v>
      </c>
    </row>
    <row r="49" spans="1:17" x14ac:dyDescent="0.5">
      <c r="A49" s="52" t="s">
        <v>7</v>
      </c>
      <c r="H49" s="28" t="s">
        <v>7</v>
      </c>
      <c r="J49" s="16" t="str">
        <f>กรอกข้อมูล!G6</f>
        <v>085-1509444</v>
      </c>
    </row>
    <row r="50" spans="1:17" x14ac:dyDescent="0.5">
      <c r="A50" s="52" t="s">
        <v>32</v>
      </c>
      <c r="B50" s="16"/>
      <c r="C50" s="16"/>
      <c r="D50" s="16"/>
      <c r="E50" s="16"/>
      <c r="F50" s="16"/>
      <c r="G50" s="16"/>
      <c r="H50" s="670" t="s">
        <v>34</v>
      </c>
      <c r="I50" s="670"/>
      <c r="J50" s="673">
        <f ca="1">NOW()</f>
        <v>43420.728843634257</v>
      </c>
      <c r="K50" s="673"/>
      <c r="L50" s="16"/>
      <c r="M50" s="16"/>
      <c r="N50" s="16"/>
      <c r="O50" s="16"/>
      <c r="P50" s="16"/>
      <c r="Q50" s="16"/>
    </row>
    <row r="51" spans="1:17" x14ac:dyDescent="0.5">
      <c r="A51" s="16"/>
      <c r="B51" s="16"/>
      <c r="D51" s="16"/>
      <c r="E51" s="16"/>
      <c r="F51" s="16"/>
      <c r="G51" s="16"/>
      <c r="H51" s="16"/>
      <c r="I51" s="16"/>
      <c r="J51" s="16"/>
      <c r="K51" s="16"/>
      <c r="M51" s="16"/>
      <c r="N51" s="16"/>
      <c r="O51" s="16"/>
      <c r="P51" s="16"/>
      <c r="Q51" s="16"/>
    </row>
    <row r="52" spans="1:17" x14ac:dyDescent="0.5">
      <c r="A52" s="381"/>
      <c r="B52" s="87"/>
      <c r="C52" s="87"/>
      <c r="D52" s="87"/>
      <c r="E52" s="87"/>
      <c r="F52" s="87"/>
      <c r="G52" s="87"/>
      <c r="H52" s="87"/>
      <c r="I52" s="87"/>
      <c r="J52" s="379"/>
      <c r="K52" s="88"/>
      <c r="L52" s="380"/>
      <c r="M52" s="16"/>
      <c r="N52" s="16"/>
      <c r="O52" s="16"/>
      <c r="P52" s="16"/>
    </row>
    <row r="53" spans="1:17" ht="27" customHeight="1" x14ac:dyDescent="0.5">
      <c r="A53" s="667" t="str">
        <f>"โปรแกรมใบข้อเสนอนี้ใช้สำหรับ "&amp;$A$23&amp;" ที่เสนอขายตั้งแต่ "&amp;กรอกข้อมูล!E61&amp;" หรือตามประกาศยกเลิกการใช้จากบริษัทฯ (แล้วแต่ระยะเวลาใดสั้นกว่า)"</f>
        <v>โปรแกรมใบข้อเสนอนี้ใช้สำหรับ แบบประกันตลอดชีพ ไลฟ์ เลกาซี 99  (ชนิดไม่มีเงินปันผล) ที่เสนอขายตั้งแต่ 1 มิถุนายน 2561 ถึง 31 มกราคม 2562 หรือตามประกาศยกเลิกการใช้จากบริษัทฯ (แล้วแต่ระยะเวลาใดสั้นกว่า)</v>
      </c>
      <c r="B53" s="668"/>
      <c r="C53" s="668"/>
      <c r="D53" s="668"/>
      <c r="E53" s="668"/>
      <c r="F53" s="668"/>
      <c r="G53" s="668"/>
      <c r="H53" s="668"/>
      <c r="I53" s="668"/>
      <c r="J53" s="668"/>
      <c r="K53" s="668"/>
      <c r="L53" s="668"/>
      <c r="M53" s="16"/>
      <c r="N53" s="16"/>
      <c r="O53" s="18"/>
      <c r="P53" s="16"/>
    </row>
    <row r="54" spans="1:17" x14ac:dyDescent="0.5">
      <c r="A54" s="379"/>
      <c r="B54" s="87"/>
      <c r="C54" s="87"/>
      <c r="D54" s="87"/>
      <c r="E54" s="87"/>
      <c r="F54" s="87"/>
      <c r="G54" s="87"/>
      <c r="H54" s="87"/>
      <c r="I54" s="87"/>
      <c r="J54" s="379"/>
      <c r="K54" s="88"/>
      <c r="L54" s="380" t="str">
        <f>"กรมธรรม์ประกันชีวิตแบบคุ้มครองตลอดชีพ 60 และ 99 (ชนิดไม่มีเงินปันผล) เวอร์ชั่น "&amp;กรอกข้อมูล!E62&amp;""</f>
        <v>กรมธรรม์ประกันชีวิตแบบคุ้มครองตลอดชีพ 60 และ 99 (ชนิดไม่มีเงินปันผล) เวอร์ชั่น A2018-1</v>
      </c>
      <c r="M54" s="16"/>
      <c r="N54" s="16"/>
      <c r="O54" s="16"/>
      <c r="P54" s="16"/>
    </row>
    <row r="55" spans="1:17" x14ac:dyDescent="0.5">
      <c r="A55" s="16"/>
      <c r="B55" s="16"/>
      <c r="D55" s="16"/>
      <c r="E55" s="16"/>
      <c r="F55" s="16"/>
      <c r="G55" s="16"/>
      <c r="H55" s="16"/>
      <c r="I55" s="16"/>
      <c r="J55" s="16"/>
      <c r="M55" s="16"/>
      <c r="O55" s="16"/>
      <c r="P55" s="16"/>
    </row>
    <row r="56" spans="1:17" x14ac:dyDescent="0.5">
      <c r="A56" s="16"/>
      <c r="B56" s="16"/>
      <c r="C56" s="16"/>
      <c r="D56" s="16"/>
      <c r="E56" s="16"/>
      <c r="F56" s="16"/>
      <c r="G56" s="16"/>
      <c r="H56" s="16"/>
      <c r="I56" s="16"/>
      <c r="J56" s="16"/>
      <c r="K56" s="16"/>
      <c r="L56" s="16"/>
      <c r="M56" s="16"/>
      <c r="N56" s="16"/>
      <c r="O56" s="16"/>
      <c r="P56" s="16"/>
    </row>
  </sheetData>
  <sheetProtection password="CA01" sheet="1"/>
  <mergeCells count="55">
    <mergeCell ref="A1:L1"/>
    <mergeCell ref="H24:I24"/>
    <mergeCell ref="H23:I23"/>
    <mergeCell ref="J23:K23"/>
    <mergeCell ref="J24:K24"/>
    <mergeCell ref="A18:L18"/>
    <mergeCell ref="A22:E22"/>
    <mergeCell ref="A23:E23"/>
    <mergeCell ref="A17:L17"/>
    <mergeCell ref="A15:L15"/>
    <mergeCell ref="A24:E24"/>
    <mergeCell ref="J22:K22"/>
    <mergeCell ref="F22:G22"/>
    <mergeCell ref="H22:I22"/>
    <mergeCell ref="F23:G23"/>
    <mergeCell ref="F24:G24"/>
    <mergeCell ref="A53:L53"/>
    <mergeCell ref="F27:G27"/>
    <mergeCell ref="F28:G28"/>
    <mergeCell ref="J27:K27"/>
    <mergeCell ref="J28:K28"/>
    <mergeCell ref="A35:L35"/>
    <mergeCell ref="H50:I50"/>
    <mergeCell ref="J34:K34"/>
    <mergeCell ref="J50:K50"/>
    <mergeCell ref="A33:E33"/>
    <mergeCell ref="F31:G31"/>
    <mergeCell ref="H31:I31"/>
    <mergeCell ref="J31:K31"/>
    <mergeCell ref="F32:G32"/>
    <mergeCell ref="H32:I32"/>
    <mergeCell ref="J32:K32"/>
    <mergeCell ref="A25:E25"/>
    <mergeCell ref="A30:E30"/>
    <mergeCell ref="J29:K29"/>
    <mergeCell ref="H28:I28"/>
    <mergeCell ref="H30:I30"/>
    <mergeCell ref="A26:E26"/>
    <mergeCell ref="A27:E27"/>
    <mergeCell ref="A28:E28"/>
    <mergeCell ref="A29:E29"/>
    <mergeCell ref="F30:G30"/>
    <mergeCell ref="J26:K26"/>
    <mergeCell ref="F25:G25"/>
    <mergeCell ref="F29:G29"/>
    <mergeCell ref="H26:I26"/>
    <mergeCell ref="H29:I29"/>
    <mergeCell ref="F33:G33"/>
    <mergeCell ref="H33:I33"/>
    <mergeCell ref="J33:K33"/>
    <mergeCell ref="J25:K25"/>
    <mergeCell ref="H25:I25"/>
    <mergeCell ref="J30:K30"/>
    <mergeCell ref="H27:I27"/>
    <mergeCell ref="F26:G26"/>
  </mergeCells>
  <phoneticPr fontId="26" type="noConversion"/>
  <printOptions horizontalCentered="1"/>
  <pageMargins left="0.15748031496062992" right="0" top="0.35433070866141736" bottom="0.27559055118110237" header="0.27559055118110237" footer="0.15748031496062992"/>
  <pageSetup paperSize="9" scale="7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79"/>
  <sheetViews>
    <sheetView showGridLines="0" workbookViewId="0">
      <selection sqref="A1:L1"/>
    </sheetView>
  </sheetViews>
  <sheetFormatPr defaultRowHeight="21.75" x14ac:dyDescent="0.5"/>
  <cols>
    <col min="1" max="4" width="9.140625" style="5"/>
    <col min="5" max="5" width="12" style="5" customWidth="1"/>
    <col min="6" max="7" width="9.140625" style="5"/>
    <col min="8" max="8" width="10.42578125" style="5" customWidth="1"/>
    <col min="9" max="9" width="9.140625" style="5"/>
    <col min="10" max="10" width="8.140625" style="5" customWidth="1"/>
    <col min="11" max="11" width="19.5703125" style="5" customWidth="1"/>
    <col min="12" max="12" width="22" style="5" customWidth="1"/>
    <col min="13" max="16384" width="9.140625" style="5"/>
  </cols>
  <sheetData>
    <row r="1" spans="1:15" x14ac:dyDescent="0.5">
      <c r="A1" s="695" t="s">
        <v>196</v>
      </c>
      <c r="B1" s="695"/>
      <c r="C1" s="695"/>
      <c r="D1" s="695"/>
      <c r="E1" s="695"/>
      <c r="F1" s="695"/>
      <c r="G1" s="695"/>
      <c r="H1" s="695"/>
      <c r="I1" s="695"/>
      <c r="J1" s="695"/>
      <c r="K1" s="695"/>
      <c r="L1" s="695"/>
      <c r="M1" s="20"/>
      <c r="N1" s="20"/>
      <c r="O1" s="16"/>
    </row>
    <row r="2" spans="1:15" s="88" customFormat="1" ht="11.25" customHeight="1" x14ac:dyDescent="0.5">
      <c r="A2" s="85"/>
      <c r="B2" s="85"/>
      <c r="C2" s="85"/>
      <c r="D2" s="85"/>
      <c r="E2" s="85"/>
      <c r="F2" s="85"/>
      <c r="G2" s="85"/>
      <c r="H2" s="85"/>
      <c r="I2" s="85"/>
      <c r="J2" s="85"/>
      <c r="K2" s="85"/>
      <c r="L2" s="85"/>
      <c r="M2" s="86"/>
      <c r="N2" s="86"/>
      <c r="O2" s="87"/>
    </row>
    <row r="3" spans="1:15" x14ac:dyDescent="0.5">
      <c r="A3" s="82" t="s">
        <v>73</v>
      </c>
      <c r="D3" s="83" t="str">
        <f>กรอกข้อมูล!$C$4</f>
        <v>คุณคนพิเศษ</v>
      </c>
      <c r="E3" s="18"/>
      <c r="G3" s="84" t="str">
        <f>"เพศ "&amp;กรอกข้อมูล!C6</f>
        <v>เพศ ชาย</v>
      </c>
      <c r="I3" s="19" t="str">
        <f>"อายุ  "&amp;กรอกข้อมูล!C5&amp;" ปี"</f>
        <v>อายุ  60 ปี</v>
      </c>
      <c r="K3" s="19" t="str">
        <f>"อัตราภาษีสูงสุด "&amp;TEXT(กรอกข้อมูล!C8,"0%")&amp;" ต่อปี"</f>
        <v>อัตราภาษีสูงสุด 10% ต่อปี</v>
      </c>
      <c r="L3" s="16"/>
      <c r="M3" s="20"/>
      <c r="N3" s="20"/>
      <c r="O3" s="16"/>
    </row>
    <row r="4" spans="1:15" ht="10.5" customHeight="1" x14ac:dyDescent="0.5">
      <c r="A4" s="82"/>
      <c r="D4" s="83"/>
      <c r="E4" s="18"/>
      <c r="F4" s="84"/>
      <c r="H4" s="19"/>
      <c r="J4" s="19"/>
      <c r="K4" s="16"/>
      <c r="L4" s="16"/>
      <c r="M4" s="20"/>
      <c r="N4" s="20"/>
      <c r="O4" s="16"/>
    </row>
    <row r="5" spans="1:15" x14ac:dyDescent="0.5">
      <c r="A5" s="53" t="s">
        <v>43</v>
      </c>
      <c r="B5" s="17"/>
      <c r="C5" s="16"/>
      <c r="D5" s="16"/>
      <c r="E5" s="16"/>
      <c r="F5" s="16"/>
      <c r="G5" s="16"/>
      <c r="H5" s="16"/>
      <c r="I5" s="16"/>
      <c r="J5" s="16"/>
      <c r="M5" s="20"/>
      <c r="N5" s="20"/>
      <c r="O5" s="16"/>
    </row>
    <row r="6" spans="1:15" x14ac:dyDescent="0.5">
      <c r="A6" s="115" t="s">
        <v>120</v>
      </c>
      <c r="B6" s="17"/>
      <c r="C6" s="16"/>
      <c r="D6" s="16"/>
      <c r="E6" s="16"/>
      <c r="F6" s="16"/>
      <c r="G6" s="16"/>
      <c r="H6" s="16"/>
      <c r="I6" s="16"/>
      <c r="J6" s="16"/>
      <c r="K6" s="47">
        <f>IF(AND(กรอกข้อมูล!C7="รายเดือน",กรอกข้อมูล!F29&lt;1000),0,กรอกข้อมูล!D17)</f>
        <v>150000</v>
      </c>
      <c r="L6" s="16" t="s">
        <v>9</v>
      </c>
      <c r="M6" s="20"/>
      <c r="N6" s="20"/>
      <c r="O6" s="16"/>
    </row>
    <row r="7" spans="1:15" x14ac:dyDescent="0.5">
      <c r="A7" s="115" t="s">
        <v>121</v>
      </c>
      <c r="B7" s="17"/>
      <c r="C7" s="16"/>
      <c r="D7" s="16"/>
      <c r="E7" s="16"/>
      <c r="F7" s="16"/>
      <c r="G7" s="16"/>
      <c r="H7" s="16"/>
      <c r="I7" s="16"/>
      <c r="J7" s="16"/>
      <c r="K7" s="47">
        <f>K6+IF(กรอกข้อมูล!B20=100000,กรอกข้อมูล!D20,0)+IF(กรอกข้อมูล!B21=100000,กรอกข้อมูล!D21,0)</f>
        <v>150000</v>
      </c>
      <c r="L7" s="5" t="s">
        <v>9</v>
      </c>
      <c r="M7" s="20"/>
      <c r="N7" s="20"/>
      <c r="O7" s="16"/>
    </row>
    <row r="8" spans="1:15" x14ac:dyDescent="0.5">
      <c r="A8" s="115" t="s">
        <v>122</v>
      </c>
      <c r="B8" s="17"/>
      <c r="C8" s="16"/>
      <c r="D8" s="16"/>
      <c r="E8" s="16"/>
      <c r="F8" s="16"/>
      <c r="G8" s="16"/>
      <c r="H8" s="16"/>
      <c r="I8" s="16"/>
      <c r="J8" s="16"/>
      <c r="K8" s="47">
        <f>K7*2</f>
        <v>300000</v>
      </c>
      <c r="L8" s="5" t="s">
        <v>9</v>
      </c>
      <c r="M8" s="20"/>
      <c r="N8" s="20"/>
      <c r="O8" s="16"/>
    </row>
    <row r="9" spans="1:15" hidden="1" x14ac:dyDescent="0.5">
      <c r="A9" s="54" t="s">
        <v>27</v>
      </c>
      <c r="B9" s="32"/>
      <c r="C9" s="30"/>
      <c r="D9" s="30"/>
      <c r="E9" s="30"/>
      <c r="F9" s="30"/>
      <c r="G9" s="30"/>
      <c r="H9" s="30"/>
      <c r="I9" s="30"/>
      <c r="J9" s="30"/>
      <c r="K9" s="30"/>
      <c r="L9" s="30"/>
      <c r="M9" s="33"/>
      <c r="N9" s="33"/>
      <c r="O9" s="30"/>
    </row>
    <row r="10" spans="1:15" hidden="1" x14ac:dyDescent="0.5">
      <c r="A10" s="34" t="s">
        <v>28</v>
      </c>
      <c r="B10" s="32"/>
      <c r="C10" s="30"/>
      <c r="D10" s="30"/>
      <c r="E10" s="30"/>
      <c r="F10" s="30"/>
      <c r="G10" s="30"/>
      <c r="H10" s="30"/>
      <c r="I10" s="30"/>
      <c r="J10" s="30"/>
      <c r="K10" s="30"/>
      <c r="L10" s="30"/>
      <c r="M10" s="33"/>
      <c r="N10" s="33"/>
      <c r="O10" s="30"/>
    </row>
    <row r="11" spans="1:15" hidden="1" x14ac:dyDescent="0.5">
      <c r="A11" s="35" t="s">
        <v>36</v>
      </c>
      <c r="B11" s="32"/>
      <c r="C11" s="30"/>
      <c r="D11" s="30"/>
      <c r="E11" s="30"/>
      <c r="F11" s="30"/>
      <c r="G11" s="30"/>
      <c r="H11" s="30"/>
      <c r="I11" s="30"/>
      <c r="J11" s="30"/>
      <c r="K11" s="47" t="e">
        <f>#REF!</f>
        <v>#REF!</v>
      </c>
      <c r="L11" s="51" t="s">
        <v>9</v>
      </c>
      <c r="M11" s="33"/>
      <c r="N11" s="33"/>
      <c r="O11" s="30"/>
    </row>
    <row r="12" spans="1:15" hidden="1" x14ac:dyDescent="0.5">
      <c r="A12" s="35" t="s">
        <v>52</v>
      </c>
      <c r="B12" s="32"/>
      <c r="C12" s="30"/>
      <c r="D12" s="30"/>
      <c r="E12" s="30"/>
      <c r="F12" s="30"/>
      <c r="G12" s="30"/>
      <c r="H12" s="30"/>
      <c r="I12" s="30"/>
      <c r="J12" s="30"/>
      <c r="K12" s="47" t="e">
        <f>#REF!+#REF!</f>
        <v>#REF!</v>
      </c>
      <c r="L12" s="51" t="s">
        <v>53</v>
      </c>
      <c r="M12" s="33"/>
      <c r="N12" s="33"/>
      <c r="O12" s="30"/>
    </row>
    <row r="13" spans="1:15" hidden="1" x14ac:dyDescent="0.5">
      <c r="A13" s="38" t="e">
        <f>IF(กรอกข้อมูล!#REF!="ไม่ต้องการ","2.2 กรณีเลือกรับครั้งเดียว ณ ครบกำหนดสัญญา","2.2 กรณีเลือกรับเงินก้อน 2 ครั้ง (ณ อายุ "&amp;กรอกข้อมูล!#REF!&amp;" ปี และอายุ 85 ปี)")</f>
        <v>#REF!</v>
      </c>
      <c r="B13" s="39"/>
      <c r="C13" s="40"/>
      <c r="D13" s="40"/>
      <c r="E13" s="40"/>
      <c r="F13" s="40"/>
      <c r="G13" s="40"/>
      <c r="H13" s="40"/>
      <c r="I13" s="40"/>
      <c r="J13" s="40"/>
      <c r="K13" s="40"/>
      <c r="L13" s="40"/>
      <c r="M13" s="33"/>
      <c r="N13" s="33"/>
      <c r="O13" s="30"/>
    </row>
    <row r="14" spans="1:15" hidden="1" x14ac:dyDescent="0.5">
      <c r="A14" s="41" t="s">
        <v>36</v>
      </c>
      <c r="B14" s="39"/>
      <c r="C14" s="40"/>
      <c r="D14" s="40"/>
      <c r="E14" s="40"/>
      <c r="F14" s="40"/>
      <c r="G14" s="40"/>
      <c r="H14" s="40"/>
      <c r="I14" s="40"/>
      <c r="J14" s="40"/>
      <c r="K14" s="49" t="e">
        <f>#REF!</f>
        <v>#REF!</v>
      </c>
      <c r="L14" s="50" t="s">
        <v>9</v>
      </c>
      <c r="M14" s="33"/>
      <c r="N14" s="33"/>
      <c r="O14" s="30"/>
    </row>
    <row r="15" spans="1:15" hidden="1" x14ac:dyDescent="0.5">
      <c r="A15" s="41" t="s">
        <v>52</v>
      </c>
      <c r="B15" s="39"/>
      <c r="C15" s="40"/>
      <c r="D15" s="40"/>
      <c r="E15" s="40"/>
      <c r="F15" s="40"/>
      <c r="G15" s="40"/>
      <c r="H15" s="40"/>
      <c r="I15" s="40"/>
      <c r="J15" s="40"/>
      <c r="K15" s="49" t="e">
        <f>#REF!+#REF!</f>
        <v>#REF!</v>
      </c>
      <c r="L15" s="40" t="s">
        <v>53</v>
      </c>
      <c r="M15" s="33"/>
      <c r="N15" s="33"/>
      <c r="O15" s="30"/>
    </row>
    <row r="16" spans="1:15" x14ac:dyDescent="0.5">
      <c r="A16" s="54" t="s">
        <v>197</v>
      </c>
      <c r="B16" s="39"/>
      <c r="C16" s="40"/>
      <c r="D16" s="40"/>
      <c r="E16" s="40"/>
      <c r="F16" s="40"/>
      <c r="G16" s="40"/>
      <c r="H16" s="40"/>
      <c r="I16" s="40"/>
      <c r="J16" s="40"/>
      <c r="K16" s="49"/>
      <c r="L16" s="40"/>
      <c r="M16" s="33"/>
      <c r="N16" s="33"/>
      <c r="O16" s="30"/>
    </row>
    <row r="17" spans="1:15" x14ac:dyDescent="0.5">
      <c r="A17" s="54" t="s">
        <v>205</v>
      </c>
      <c r="B17" s="39"/>
      <c r="C17" s="40"/>
      <c r="D17" s="40"/>
      <c r="E17" s="40"/>
      <c r="F17" s="40"/>
      <c r="G17" s="40"/>
      <c r="H17" s="40"/>
      <c r="I17" s="40"/>
      <c r="J17" s="40"/>
      <c r="K17" s="49"/>
      <c r="L17" s="40"/>
      <c r="M17" s="33"/>
      <c r="N17" s="33"/>
      <c r="O17" s="30"/>
    </row>
    <row r="18" spans="1:15" x14ac:dyDescent="0.5">
      <c r="A18" s="117" t="s">
        <v>215</v>
      </c>
      <c r="B18" s="32"/>
      <c r="C18" s="30"/>
      <c r="D18" s="30"/>
      <c r="E18" s="30"/>
      <c r="F18" s="30"/>
      <c r="G18" s="118"/>
      <c r="H18" s="30"/>
      <c r="I18" s="118"/>
      <c r="J18" s="118"/>
      <c r="K18" s="122" t="str">
        <f>IF(AND(กรอกข้อมูล!$D$20=0,กรอกข้อมูล!$D$21=0),"ไม่คุ้มครอง",$M18*(IF(กรอกข้อมูล!$B$20=100000,กรอกข้อมูล!$D$20,0)+IF(กรอกข้อมูล!$B$21=100000,กรอกข้อมูล!$D$21,0)))</f>
        <v>ไม่คุ้มครอง</v>
      </c>
      <c r="L18" s="5" t="s">
        <v>9</v>
      </c>
      <c r="M18" s="116">
        <v>1</v>
      </c>
      <c r="N18" s="116"/>
      <c r="O18" s="30"/>
    </row>
    <row r="19" spans="1:15" x14ac:dyDescent="0.5">
      <c r="A19" s="117" t="s">
        <v>216</v>
      </c>
      <c r="B19" s="32"/>
      <c r="C19" s="30"/>
      <c r="D19" s="30"/>
      <c r="E19" s="30"/>
      <c r="F19" s="30"/>
      <c r="G19" s="118"/>
      <c r="H19" s="30"/>
      <c r="I19" s="118"/>
      <c r="J19" s="118"/>
      <c r="K19" s="122" t="str">
        <f>IF(AND(กรอกข้อมูล!$D$20=0,กรอกข้อมูล!$D$21=0),"ไม่คุ้มครอง",$M19*(IF(กรอกข้อมูล!$B$20=100000,กรอกข้อมูล!$D$20,0)+IF(กรอกข้อมูล!$B$21=100000,กรอกข้อมูล!$D$21,0)))</f>
        <v>ไม่คุ้มครอง</v>
      </c>
      <c r="L19" s="5" t="s">
        <v>9</v>
      </c>
      <c r="M19" s="116">
        <v>1</v>
      </c>
      <c r="N19" s="116"/>
      <c r="O19" s="30"/>
    </row>
    <row r="20" spans="1:15" x14ac:dyDescent="0.5">
      <c r="A20" s="117" t="s">
        <v>217</v>
      </c>
      <c r="B20" s="32"/>
      <c r="C20" s="30"/>
      <c r="D20" s="30"/>
      <c r="E20" s="30"/>
      <c r="F20" s="30"/>
      <c r="G20" s="118"/>
      <c r="H20" s="30"/>
      <c r="I20" s="118"/>
      <c r="J20" s="118"/>
      <c r="K20" s="123" t="str">
        <f>IF(AND(กรอกข้อมูล!$D$20=0,กรอกข้อมูล!$D$21=0),"ไม่คุ้มครอง",TEXT($M20*(IF(กรอกข้อมูล!$B$20=100000,กรอกข้อมูล!$D$20,0)+IF(กรอกข้อมูล!$B$21=100000,กรอกข้อมูล!$D$21,0)),"0,000")&amp;"-"&amp;TEXT($N20*(IF(กรอกข้อมูล!$B$20=100000,กรอกข้อมูล!$D$20,0)+IF(กรอกข้อมูล!$B$21=100000,กรอกข้อมูล!$D$21,0)),"0,000"))</f>
        <v>ไม่คุ้มครอง</v>
      </c>
      <c r="L20" s="5" t="s">
        <v>9</v>
      </c>
      <c r="M20" s="116">
        <v>0.15</v>
      </c>
      <c r="N20" s="116">
        <v>0.75</v>
      </c>
      <c r="O20" s="30"/>
    </row>
    <row r="21" spans="1:15" x14ac:dyDescent="0.5">
      <c r="A21" s="117" t="s">
        <v>218</v>
      </c>
      <c r="B21" s="32"/>
      <c r="C21" s="30"/>
      <c r="D21" s="30"/>
      <c r="E21" s="30"/>
      <c r="F21" s="30"/>
      <c r="G21" s="118"/>
      <c r="H21" s="30"/>
      <c r="I21" s="118"/>
      <c r="J21" s="118"/>
      <c r="K21" s="122" t="str">
        <f>IF(AND(กรอกข้อมูล!$D$20=0,กรอกข้อมูล!$D$21=0),"ไม่คุ้มครอง",$M21*(IF(กรอกข้อมูล!$B$20=100000,กรอกข้อมูล!$D$20,0)+IF(กรอกข้อมูล!$B$21=100000,กรอกข้อมูล!$D$21,0)))</f>
        <v>ไม่คุ้มครอง</v>
      </c>
      <c r="L21" s="5" t="s">
        <v>9</v>
      </c>
      <c r="M21" s="116">
        <v>0.5</v>
      </c>
      <c r="N21" s="116"/>
      <c r="O21" s="30"/>
    </row>
    <row r="22" spans="1:15" x14ac:dyDescent="0.5">
      <c r="A22" s="117" t="s">
        <v>219</v>
      </c>
      <c r="B22" s="32"/>
      <c r="C22" s="30"/>
      <c r="D22" s="30"/>
      <c r="E22" s="30"/>
      <c r="F22" s="30"/>
      <c r="G22" s="118"/>
      <c r="H22" s="30"/>
      <c r="I22" s="118"/>
      <c r="J22" s="118"/>
      <c r="K22" s="122" t="str">
        <f>IF(AND(กรอกข้อมูล!$D$20=0,กรอกข้อมูล!$D$21=0),"ไม่คุ้มครอง",$M22*(IF(กรอกข้อมูล!$B$20=100000,กรอกข้อมูล!$D$20,0)+IF(กรอกข้อมูล!$B$21=100000,กรอกข้อมูล!$D$21,0)))</f>
        <v>ไม่คุ้มครอง</v>
      </c>
      <c r="L22" s="5" t="s">
        <v>9</v>
      </c>
      <c r="M22" s="116">
        <v>0.5</v>
      </c>
      <c r="N22" s="116"/>
      <c r="O22" s="30"/>
    </row>
    <row r="23" spans="1:15" x14ac:dyDescent="0.5">
      <c r="A23" s="117" t="s">
        <v>220</v>
      </c>
      <c r="B23" s="32"/>
      <c r="C23" s="30"/>
      <c r="D23" s="30"/>
      <c r="E23" s="30"/>
      <c r="F23" s="30"/>
      <c r="G23" s="118"/>
      <c r="H23" s="30"/>
      <c r="I23" s="118"/>
      <c r="J23" s="118"/>
      <c r="K23" s="123" t="str">
        <f>IF(AND(กรอกข้อมูล!$D$20=0,กรอกข้อมูล!$D$21=0),"ไม่คุ้มครอง",TEXT($M23*(IF(กรอกข้อมูล!$B$20=100000,กรอกข้อมูล!$D$20,0)+IF(กรอกข้อมูล!$B$21=100000,กรอกข้อมูล!$D$21,0)),"0,000")&amp;"-"&amp;TEXT($N23*(IF(กรอกข้อมูล!$B$20=100000,กรอกข้อมูล!$D$20,0)+IF(กรอกข้อมูล!$B$21=100000,กรอกข้อมูล!$D$21,0)),"0,000"))</f>
        <v>ไม่คุ้มครอง</v>
      </c>
      <c r="L23" s="5" t="s">
        <v>9</v>
      </c>
      <c r="M23" s="116">
        <v>0.02</v>
      </c>
      <c r="N23" s="116">
        <v>0.7</v>
      </c>
      <c r="O23" s="30"/>
    </row>
    <row r="24" spans="1:15" x14ac:dyDescent="0.5">
      <c r="A24" s="117" t="s">
        <v>221</v>
      </c>
      <c r="B24" s="32"/>
      <c r="C24" s="30"/>
      <c r="D24" s="30"/>
      <c r="E24" s="30"/>
      <c r="F24" s="30"/>
      <c r="G24" s="118"/>
      <c r="H24" s="30"/>
      <c r="I24" s="118"/>
      <c r="J24" s="118"/>
      <c r="K24" s="122" t="str">
        <f>IF(AND(กรอกข้อมูล!$D$20=0,กรอกข้อมูล!$D$21=0),"ไม่คุ้มครอง",$M24*(IF(กรอกข้อมูล!$B$20=100000,กรอกข้อมูล!$D$20,0)+IF(กรอกข้อมูล!$B$21=100000,กรอกข้อมูล!$D$21,0)))</f>
        <v>ไม่คุ้มครอง</v>
      </c>
      <c r="L24" s="5" t="s">
        <v>9</v>
      </c>
      <c r="M24" s="116">
        <v>0.1</v>
      </c>
      <c r="N24" s="116"/>
      <c r="O24" s="30"/>
    </row>
    <row r="25" spans="1:15" x14ac:dyDescent="0.5">
      <c r="A25" s="117" t="s">
        <v>222</v>
      </c>
      <c r="B25" s="32"/>
      <c r="C25" s="30"/>
      <c r="D25" s="30"/>
      <c r="E25" s="30"/>
      <c r="F25" s="30"/>
      <c r="G25" s="118"/>
      <c r="H25" s="30"/>
      <c r="I25" s="118"/>
      <c r="J25" s="118"/>
      <c r="K25" s="122" t="str">
        <f>IF(AND(กรอกข้อมูล!$D$20=0,กรอกข้อมูล!$D$21=0),"ไม่คุ้มครอง",$M25*(IF(กรอกข้อมูล!$B$20=100000,กรอกข้อมูล!$D$20,0)+IF(กรอกข้อมูล!$B$21=100000,กรอกข้อมูล!$D$21,0)))</f>
        <v>ไม่คุ้มครอง</v>
      </c>
      <c r="L25" s="5" t="s">
        <v>9</v>
      </c>
      <c r="M25" s="116">
        <v>7.4999999999999997E-2</v>
      </c>
      <c r="N25" s="116"/>
      <c r="O25" s="30"/>
    </row>
    <row r="26" spans="1:15" x14ac:dyDescent="0.5">
      <c r="A26" s="117" t="s">
        <v>223</v>
      </c>
      <c r="B26" s="32"/>
      <c r="C26" s="30"/>
      <c r="D26" s="30"/>
      <c r="E26" s="30"/>
      <c r="F26" s="30"/>
      <c r="G26" s="118"/>
      <c r="H26" s="30"/>
      <c r="I26" s="118"/>
      <c r="J26" s="118"/>
      <c r="K26" s="123" t="str">
        <f>IF(AND(กรอกข้อมูล!$D$20=0,กรอกข้อมูล!$D$21=0),"ไม่คุ้มครอง",TEXT($M26*(IF(กรอกข้อมูล!$B$20=100000,กรอกข้อมูล!$D$20,0)+IF(กรอกข้อมูล!$B$21=100000,กรอกข้อมูล!$D$21,0)),"0,000")&amp;"-"&amp;TEXT($N26*(IF(กรอกข้อมูล!$B$20=100000,กรอกข้อมูล!$D$20,0)+IF(กรอกข้อมูล!$B$21=100000,กรอกข้อมูล!$D$21,0)),"0,000"))</f>
        <v>ไม่คุ้มครอง</v>
      </c>
      <c r="L26" s="5" t="s">
        <v>9</v>
      </c>
      <c r="M26" s="116">
        <v>0.25</v>
      </c>
      <c r="N26" s="116">
        <v>1</v>
      </c>
      <c r="O26" s="30"/>
    </row>
    <row r="27" spans="1:15" x14ac:dyDescent="0.5">
      <c r="A27" s="54" t="s">
        <v>206</v>
      </c>
      <c r="B27" s="32"/>
      <c r="C27" s="30"/>
      <c r="D27" s="30"/>
      <c r="E27" s="30"/>
      <c r="F27" s="30"/>
      <c r="G27" s="118"/>
      <c r="H27" s="30"/>
      <c r="I27" s="118"/>
      <c r="J27" s="118"/>
      <c r="K27" s="123" t="str">
        <f>IF(กรอกข้อมูล!$F$21=0,"ไม่คุ้มครอง",TEXT($M27*IF(กรอกข้อมูล!$B$21=100000,กรอกข้อมูล!$D$21,0),IF(กรอกข้อมูล!D21&lt;400000,"000","0,000"))&amp;"-"&amp;TEXT($N27*IF(กรอกข้อมูล!$B$21=100000,กรอกข้อมูล!$D$21,0),"0,000"))</f>
        <v>ไม่คุ้มครอง</v>
      </c>
      <c r="L27" s="5" t="s">
        <v>123</v>
      </c>
      <c r="M27" s="121">
        <v>2.5000000000000001E-3</v>
      </c>
      <c r="N27" s="116">
        <v>0.01</v>
      </c>
      <c r="O27" s="30"/>
    </row>
    <row r="28" spans="1:15" x14ac:dyDescent="0.5">
      <c r="A28" s="54" t="s">
        <v>207</v>
      </c>
      <c r="B28" s="32"/>
      <c r="C28" s="30"/>
      <c r="D28" s="30"/>
      <c r="E28" s="30"/>
      <c r="F28" s="30"/>
      <c r="G28" s="118"/>
      <c r="H28" s="30"/>
      <c r="I28" s="118"/>
      <c r="J28" s="118"/>
      <c r="K28" s="123" t="str">
        <f>IF(กรอกข้อมูล!$F$21=0,"ไม่คุ้มครอง",$M28*IF(กรอกข้อมูล!$B$21=100000,กรอกข้อมูล!$D$21,0))</f>
        <v>ไม่คุ้มครอง</v>
      </c>
      <c r="L28" s="5" t="s">
        <v>124</v>
      </c>
      <c r="M28" s="116">
        <v>0.01</v>
      </c>
      <c r="N28" s="116"/>
      <c r="O28" s="30"/>
    </row>
    <row r="29" spans="1:15" x14ac:dyDescent="0.5">
      <c r="A29" s="54" t="s">
        <v>208</v>
      </c>
      <c r="B29" s="32"/>
      <c r="C29" s="30"/>
      <c r="D29" s="30"/>
      <c r="E29" s="30"/>
      <c r="F29" s="30"/>
      <c r="G29" s="118"/>
      <c r="H29" s="30"/>
      <c r="I29" s="118"/>
      <c r="J29" s="118"/>
      <c r="K29" s="123" t="str">
        <f>IF(กรอกข้อมูล!$F$21=0,"ไม่คุ้มครอง",$M29*IF(กรอกข้อมูล!$B$21=100000,กรอกข้อมูล!$D$21,0))</f>
        <v>ไม่คุ้มครอง</v>
      </c>
      <c r="L29" s="5" t="s">
        <v>123</v>
      </c>
      <c r="M29" s="116">
        <v>0.01</v>
      </c>
      <c r="N29" s="116"/>
      <c r="O29" s="30"/>
    </row>
    <row r="30" spans="1:15" x14ac:dyDescent="0.5">
      <c r="A30" s="54" t="s">
        <v>209</v>
      </c>
      <c r="B30" s="32"/>
      <c r="C30" s="30"/>
      <c r="D30" s="30"/>
      <c r="E30" s="30"/>
      <c r="F30" s="30"/>
      <c r="G30" s="118"/>
      <c r="H30" s="30"/>
      <c r="I30" s="118"/>
      <c r="J30" s="118"/>
      <c r="K30" s="123" t="str">
        <f>IF(กรอกข้อมูล!$F$21=0,"ไม่คุ้มครอง",$M30*IF(กรอกข้อมูล!$B$21=100000,กรอกข้อมูล!$D$21,0))</f>
        <v>ไม่คุ้มครอง</v>
      </c>
      <c r="L30" s="5" t="s">
        <v>9</v>
      </c>
      <c r="M30" s="116">
        <v>0.05</v>
      </c>
      <c r="N30" s="116"/>
      <c r="O30" s="30"/>
    </row>
    <row r="31" spans="1:15" x14ac:dyDescent="0.5">
      <c r="A31" s="54" t="s">
        <v>210</v>
      </c>
      <c r="B31" s="32"/>
      <c r="C31" s="30"/>
      <c r="D31" s="30"/>
      <c r="E31" s="30"/>
      <c r="F31" s="30"/>
      <c r="G31" s="118"/>
      <c r="H31" s="30"/>
      <c r="I31" s="118"/>
      <c r="J31" s="118"/>
      <c r="K31" s="119"/>
      <c r="L31" s="116"/>
      <c r="M31" s="116"/>
      <c r="O31" s="30"/>
    </row>
    <row r="32" spans="1:15" x14ac:dyDescent="0.5">
      <c r="A32" s="120" t="s">
        <v>125</v>
      </c>
      <c r="B32" s="32"/>
      <c r="C32" s="30"/>
      <c r="D32" s="30"/>
      <c r="E32" s="30"/>
      <c r="F32" s="30"/>
      <c r="G32" s="118"/>
      <c r="H32" s="30"/>
      <c r="I32" s="118"/>
      <c r="J32" s="118"/>
      <c r="K32" s="124">
        <f>IF(กรอกข้อมูล!F22=0,"ไม่คุ้มครอง",กรอกข้อมูล!D22)</f>
        <v>1000</v>
      </c>
      <c r="L32" s="5" t="s">
        <v>45</v>
      </c>
      <c r="M32" s="116"/>
      <c r="O32" s="30"/>
    </row>
    <row r="33" spans="1:20" x14ac:dyDescent="0.5">
      <c r="A33" s="54" t="s">
        <v>211</v>
      </c>
      <c r="B33" s="32"/>
      <c r="C33" s="30"/>
      <c r="D33" s="30"/>
      <c r="E33" s="30"/>
      <c r="F33" s="30"/>
      <c r="G33" s="30"/>
      <c r="H33" s="30"/>
      <c r="I33" s="30"/>
      <c r="J33" s="30"/>
      <c r="K33" s="30"/>
      <c r="L33" s="30"/>
      <c r="M33" s="33"/>
      <c r="N33" s="33"/>
      <c r="O33" s="30"/>
    </row>
    <row r="34" spans="1:20" x14ac:dyDescent="0.5">
      <c r="A34" s="120" t="s">
        <v>126</v>
      </c>
      <c r="B34" s="32"/>
      <c r="C34" s="30"/>
      <c r="D34" s="30"/>
      <c r="E34" s="30"/>
      <c r="F34" s="30"/>
      <c r="G34" s="30"/>
      <c r="H34" s="30"/>
      <c r="I34" s="30"/>
      <c r="J34" s="30"/>
      <c r="K34" s="48">
        <f>IF(กรอกข้อมูล!F23=0,"ไม่คุ้มครอง",กรอกข้อมูล!D23)</f>
        <v>1000</v>
      </c>
      <c r="L34" s="30" t="s">
        <v>45</v>
      </c>
      <c r="M34" s="33"/>
      <c r="N34" s="33"/>
      <c r="O34" s="30"/>
    </row>
    <row r="35" spans="1:20" x14ac:dyDescent="0.5">
      <c r="A35" s="120" t="s">
        <v>127</v>
      </c>
      <c r="B35" s="32"/>
      <c r="C35" s="30"/>
      <c r="D35" s="30"/>
      <c r="E35" s="30"/>
      <c r="F35" s="30"/>
      <c r="G35" s="30"/>
      <c r="H35" s="30"/>
      <c r="I35" s="30"/>
      <c r="J35" s="30"/>
      <c r="K35" s="48">
        <f>IF(กรอกข้อมูล!F23=0,"ไม่คุ้มครอง",K34*2)</f>
        <v>2000</v>
      </c>
      <c r="L35" s="30" t="s">
        <v>45</v>
      </c>
      <c r="M35" s="33"/>
      <c r="N35" s="33"/>
      <c r="O35" s="30"/>
    </row>
    <row r="36" spans="1:20" x14ac:dyDescent="0.5">
      <c r="A36" s="120" t="s">
        <v>44</v>
      </c>
      <c r="B36" s="32"/>
      <c r="C36" s="30"/>
      <c r="D36" s="30"/>
      <c r="E36" s="30"/>
      <c r="F36" s="30"/>
      <c r="G36" s="30"/>
      <c r="H36" s="30"/>
      <c r="I36" s="30"/>
      <c r="J36" s="30"/>
      <c r="K36" s="30"/>
      <c r="L36" s="30"/>
      <c r="M36" s="33"/>
      <c r="N36" s="33"/>
      <c r="O36" s="30"/>
    </row>
    <row r="37" spans="1:20" x14ac:dyDescent="0.5">
      <c r="A37" s="54" t="s">
        <v>212</v>
      </c>
      <c r="B37" s="32"/>
      <c r="C37" s="30"/>
      <c r="D37" s="30"/>
      <c r="E37" s="30"/>
      <c r="F37" s="30"/>
      <c r="G37" s="30"/>
      <c r="H37" s="30"/>
      <c r="I37" s="30"/>
      <c r="J37" s="30"/>
      <c r="K37" s="48">
        <f>IF(กรอกข้อมูล!F24=0,"ไม่คุ้มครอง",กรอกข้อมูล!D24)</f>
        <v>200000</v>
      </c>
      <c r="L37" s="30" t="s">
        <v>9</v>
      </c>
      <c r="M37" s="33"/>
      <c r="N37" s="33"/>
      <c r="O37" s="30"/>
    </row>
    <row r="38" spans="1:20" x14ac:dyDescent="0.5">
      <c r="A38" s="54" t="s">
        <v>213</v>
      </c>
      <c r="B38" s="32"/>
      <c r="C38" s="30"/>
      <c r="D38" s="30"/>
      <c r="E38" s="30"/>
      <c r="F38" s="30"/>
      <c r="G38" s="30"/>
      <c r="H38" s="30"/>
      <c r="I38" s="30"/>
      <c r="J38" s="30"/>
      <c r="K38" s="48" t="str">
        <f>IF(กรอกข้อมูล!F25=0,"ไม่คุ้มครอง",กรอกข้อมูล!D25)</f>
        <v>ไม่คุ้มครอง</v>
      </c>
      <c r="L38" s="30" t="s">
        <v>9</v>
      </c>
      <c r="M38" s="33"/>
      <c r="N38" s="33"/>
      <c r="O38" s="30"/>
    </row>
    <row r="39" spans="1:20" x14ac:dyDescent="0.5">
      <c r="A39" s="54" t="str">
        <f>IF(AND(กรอกข้อมูล!H18=0,กรอกข้อมูล!H19=0),"","5. ผลประโยชน์การยกเว้นเบี้ยประกันภัยของสัญญาหลัก*")</f>
        <v/>
      </c>
      <c r="B39" s="32"/>
      <c r="C39" s="30"/>
      <c r="D39" s="30"/>
      <c r="E39" s="30"/>
      <c r="F39" s="30"/>
      <c r="G39" s="30"/>
      <c r="H39" s="30"/>
      <c r="I39" s="30"/>
      <c r="J39" s="30"/>
      <c r="K39" s="30"/>
      <c r="L39" s="30"/>
      <c r="M39" s="33"/>
      <c r="N39" s="33"/>
      <c r="O39" s="30"/>
    </row>
    <row r="40" spans="1:20" ht="46.5" customHeight="1" x14ac:dyDescent="0.5">
      <c r="A40" s="708" t="str">
        <f>IF(กรอกข้อมูล!H18&gt;0,กรอกข้อมูล!A38,IF(กรอกข้อมูล!H19&gt;0,กรอกข้อมูล!A39,""))</f>
        <v/>
      </c>
      <c r="B40" s="709"/>
      <c r="C40" s="709"/>
      <c r="D40" s="709"/>
      <c r="E40" s="709"/>
      <c r="F40" s="709"/>
      <c r="G40" s="709"/>
      <c r="H40" s="709"/>
      <c r="I40" s="709"/>
      <c r="J40" s="709"/>
      <c r="K40" s="709"/>
      <c r="L40" s="709"/>
      <c r="M40" s="33"/>
      <c r="N40" s="33"/>
      <c r="O40" s="30"/>
    </row>
    <row r="41" spans="1:20" x14ac:dyDescent="0.5">
      <c r="A41" s="34" t="s">
        <v>58</v>
      </c>
      <c r="B41" s="32"/>
      <c r="C41" s="30"/>
      <c r="D41" s="30"/>
      <c r="E41" s="30"/>
      <c r="F41" s="30"/>
      <c r="G41" s="30"/>
      <c r="H41" s="30"/>
      <c r="I41" s="30"/>
      <c r="J41" s="30"/>
      <c r="K41" s="30"/>
      <c r="L41" s="30"/>
      <c r="M41" s="33"/>
      <c r="N41" s="33"/>
      <c r="O41" s="30"/>
    </row>
    <row r="42" spans="1:20" ht="9" customHeight="1" x14ac:dyDescent="0.5">
      <c r="A42" s="34"/>
      <c r="B42" s="32"/>
      <c r="C42" s="30"/>
      <c r="D42" s="30"/>
      <c r="E42" s="30"/>
      <c r="F42" s="30"/>
      <c r="G42" s="30"/>
      <c r="H42" s="30"/>
      <c r="I42" s="30"/>
      <c r="J42" s="30"/>
      <c r="K42" s="30"/>
      <c r="L42" s="30"/>
      <c r="M42" s="33"/>
      <c r="N42" s="33"/>
      <c r="O42" s="30"/>
    </row>
    <row r="43" spans="1:20" x14ac:dyDescent="0.5">
      <c r="A43" s="64" t="str">
        <f>"พิเศษ ผลประโยชน์เพิ่มเติมจากการหักลดหย่อนภาษี ที่อัตราภาษีสูงสุดที่ชำระ "&amp;TEXT(กรอกข้อมูล!C8,"00%")&amp;" ต่อปี"</f>
        <v>พิเศษ ผลประโยชน์เพิ่มเติมจากการหักลดหย่อนภาษี ที่อัตราภาษีสูงสุดที่ชำระ 10% ต่อปี</v>
      </c>
      <c r="B43" s="32"/>
      <c r="C43" s="30"/>
      <c r="D43" s="30"/>
      <c r="E43" s="30"/>
      <c r="F43" s="30"/>
      <c r="G43" s="30"/>
      <c r="H43" s="30"/>
      <c r="I43" s="30"/>
      <c r="J43" s="30"/>
      <c r="K43" s="30"/>
      <c r="L43" s="30"/>
      <c r="M43" s="33"/>
      <c r="N43" s="33"/>
      <c r="O43" s="30"/>
    </row>
    <row r="44" spans="1:20" ht="32.25" customHeight="1" x14ac:dyDescent="0.5">
      <c r="A44" s="704" t="s">
        <v>201</v>
      </c>
      <c r="B44" s="705"/>
      <c r="C44" s="705"/>
      <c r="D44" s="705"/>
      <c r="E44" s="705"/>
      <c r="F44" s="705"/>
      <c r="G44" s="705"/>
      <c r="H44" s="705"/>
      <c r="I44" s="705"/>
      <c r="J44" s="705"/>
      <c r="K44" s="705"/>
      <c r="L44" s="705"/>
      <c r="M44" s="33"/>
      <c r="N44" s="33"/>
      <c r="O44" s="30"/>
    </row>
    <row r="45" spans="1:20" x14ac:dyDescent="0.5">
      <c r="A45" s="37" t="s">
        <v>29</v>
      </c>
      <c r="B45" s="32"/>
      <c r="C45" s="30"/>
      <c r="D45" s="30"/>
      <c r="E45" s="30"/>
      <c r="F45" s="30"/>
      <c r="G45" s="30"/>
      <c r="H45" s="30"/>
      <c r="I45" s="30"/>
      <c r="J45" s="30"/>
      <c r="K45" s="43">
        <f>IF(K6=0,0,กรอกข้อมูล!I17)</f>
        <v>99</v>
      </c>
      <c r="L45" s="36" t="s">
        <v>9</v>
      </c>
      <c r="M45" s="33"/>
      <c r="N45" s="33"/>
      <c r="O45" s="30"/>
    </row>
    <row r="46" spans="1:20" x14ac:dyDescent="0.5">
      <c r="A46" s="37" t="s">
        <v>30</v>
      </c>
      <c r="B46" s="32"/>
      <c r="C46" s="30"/>
      <c r="D46" s="30"/>
      <c r="E46" s="30"/>
      <c r="F46" s="30"/>
      <c r="G46" s="30"/>
      <c r="H46" s="30"/>
      <c r="I46" s="30"/>
      <c r="J46" s="30"/>
      <c r="K46" s="43">
        <f>K45*12</f>
        <v>1188</v>
      </c>
      <c r="L46" s="36" t="s">
        <v>9</v>
      </c>
      <c r="M46" s="33"/>
      <c r="N46" s="33"/>
      <c r="O46" s="30"/>
    </row>
    <row r="47" spans="1:20" ht="28.5" x14ac:dyDescent="0.5">
      <c r="A47" s="37"/>
      <c r="B47" s="712" t="s">
        <v>42</v>
      </c>
      <c r="C47" s="713"/>
      <c r="D47" s="713"/>
      <c r="E47" s="714"/>
      <c r="F47" s="710" t="s">
        <v>68</v>
      </c>
      <c r="G47" s="711"/>
      <c r="H47" s="710" t="s">
        <v>69</v>
      </c>
      <c r="I47" s="711"/>
      <c r="J47" s="710" t="s">
        <v>17</v>
      </c>
      <c r="K47" s="711"/>
      <c r="L47" s="46" t="str">
        <f>"เบี้ยประกันภัย ("&amp;กรอกข้อมูล!C7&amp;")"</f>
        <v>เบี้ยประกันภัย (รายปี)</v>
      </c>
      <c r="M47" s="30"/>
      <c r="N47" s="30"/>
      <c r="O47" s="30"/>
      <c r="P47" s="43"/>
      <c r="Q47" s="36"/>
      <c r="R47" s="33"/>
      <c r="S47" s="33"/>
      <c r="T47" s="30"/>
    </row>
    <row r="48" spans="1:20" x14ac:dyDescent="0.5">
      <c r="A48" s="37"/>
      <c r="B48" s="65" t="s">
        <v>202</v>
      </c>
      <c r="C48" s="74"/>
      <c r="D48" s="74"/>
      <c r="E48" s="66"/>
      <c r="F48" s="698">
        <f>85-กรอกข้อมูล!C5</f>
        <v>25</v>
      </c>
      <c r="G48" s="699"/>
      <c r="H48" s="698">
        <v>12</v>
      </c>
      <c r="I48" s="699"/>
      <c r="J48" s="700">
        <f>กรอกข้อมูล!C33</f>
        <v>150000</v>
      </c>
      <c r="K48" s="701"/>
      <c r="L48" s="67">
        <f>กรอกข้อมูล!F17</f>
        <v>7794</v>
      </c>
      <c r="M48" s="30"/>
      <c r="N48" s="30"/>
      <c r="O48" s="30"/>
      <c r="P48" s="43"/>
      <c r="Q48" s="36"/>
      <c r="R48" s="33"/>
      <c r="S48" s="33"/>
      <c r="T48" s="30"/>
    </row>
    <row r="49" spans="1:20" ht="30" customHeight="1" x14ac:dyDescent="0.5">
      <c r="A49" s="37"/>
      <c r="B49" s="715" t="str">
        <f>IF(กรอกข้อมูล!H19&gt;0,"สัญญาเพิ่มเติมยกเว้นเบี้ยประกันภัย (WP)","สัญญาเพิ่มเติมผลประโยชน์ผู้ชำระเบี้ยประกันภัย (WPDD)")</f>
        <v>สัญญาเพิ่มเติมผลประโยชน์ผู้ชำระเบี้ยประกันภัย (WPDD)</v>
      </c>
      <c r="C49" s="716"/>
      <c r="D49" s="716"/>
      <c r="E49" s="717"/>
      <c r="F49" s="696">
        <f>IF(กรอกข้อมูล!H19&gt;0,60-กรอกข้อมูล!C5,MIN(25-กรอกข้อมูล!C5,12,60-กรอกข้อมูล!C12))</f>
        <v>-35</v>
      </c>
      <c r="G49" s="697"/>
      <c r="H49" s="696">
        <f t="shared" ref="H49:H55" si="0">F49</f>
        <v>-35</v>
      </c>
      <c r="I49" s="697"/>
      <c r="J49" s="702">
        <f>IF(กรอกข้อมูล!H19&gt;0,"ตามเงื่อนไขของบริษัทฯ",'สรุปผลประโยชน์ (รวมทั้งหมด)'!L48)</f>
        <v>7794</v>
      </c>
      <c r="K49" s="703"/>
      <c r="L49" s="68">
        <f>SUM(กรอกข้อมูล!F18:F19)</f>
        <v>0</v>
      </c>
      <c r="M49" s="30"/>
      <c r="N49" s="30"/>
      <c r="O49" s="30"/>
      <c r="P49" s="43"/>
      <c r="Q49" s="36"/>
      <c r="R49" s="33"/>
      <c r="S49" s="33"/>
      <c r="T49" s="30"/>
    </row>
    <row r="50" spans="1:20" x14ac:dyDescent="0.5">
      <c r="A50" s="37"/>
      <c r="B50" s="715" t="s">
        <v>128</v>
      </c>
      <c r="C50" s="716"/>
      <c r="D50" s="716"/>
      <c r="E50" s="717"/>
      <c r="F50" s="696" t="str">
        <f>IF(กรอกข้อมูล!F20=0,"ไม่คุ้มครอง",65-กรอกข้อมูล!$C$5)</f>
        <v>ไม่คุ้มครอง</v>
      </c>
      <c r="G50" s="697"/>
      <c r="H50" s="696" t="str">
        <f t="shared" si="0"/>
        <v>ไม่คุ้มครอง</v>
      </c>
      <c r="I50" s="697"/>
      <c r="J50" s="702" t="str">
        <f>IF(กรอกข้อมูล!$F20=0,"ไม่คุ้มครอง",กรอกข้อมูล!D20)</f>
        <v>ไม่คุ้มครอง</v>
      </c>
      <c r="K50" s="703"/>
      <c r="L50" s="68" t="str">
        <f>IF(กรอกข้อมูล!F20=0,"ไม่คุ้มครอง",กรอกข้อมูล!F20)</f>
        <v>ไม่คุ้มครอง</v>
      </c>
      <c r="M50" s="30"/>
      <c r="N50" s="30"/>
      <c r="O50" s="30"/>
      <c r="P50" s="43"/>
      <c r="Q50" s="36"/>
      <c r="R50" s="33"/>
      <c r="S50" s="33"/>
      <c r="T50" s="30"/>
    </row>
    <row r="51" spans="1:20" ht="30.75" customHeight="1" x14ac:dyDescent="0.5">
      <c r="A51" s="37"/>
      <c r="B51" s="715" t="s">
        <v>129</v>
      </c>
      <c r="C51" s="716"/>
      <c r="D51" s="716"/>
      <c r="E51" s="717"/>
      <c r="F51" s="696" t="str">
        <f>IF(กรอกข้อมูล!F21=0,"ไม่คุ้มครอง",65-กรอกข้อมูล!$C$5)</f>
        <v>ไม่คุ้มครอง</v>
      </c>
      <c r="G51" s="697"/>
      <c r="H51" s="696" t="str">
        <f t="shared" si="0"/>
        <v>ไม่คุ้มครอง</v>
      </c>
      <c r="I51" s="697"/>
      <c r="J51" s="702" t="str">
        <f>IF(กรอกข้อมูล!$F21=0,"ไม่คุ้มครอง",กรอกข้อมูล!D21)</f>
        <v>ไม่คุ้มครอง</v>
      </c>
      <c r="K51" s="703"/>
      <c r="L51" s="125" t="str">
        <f>IF(กรอกข้อมูล!F21=0,"ไม่คุ้มครอง",กรอกข้อมูล!F21)</f>
        <v>ไม่คุ้มครอง</v>
      </c>
      <c r="M51" s="30"/>
      <c r="N51" s="30"/>
      <c r="O51" s="30"/>
      <c r="P51" s="43"/>
      <c r="Q51" s="36"/>
      <c r="R51" s="33"/>
      <c r="S51" s="33"/>
      <c r="T51" s="30"/>
    </row>
    <row r="52" spans="1:20" x14ac:dyDescent="0.5">
      <c r="A52" s="37"/>
      <c r="B52" s="715" t="s">
        <v>130</v>
      </c>
      <c r="C52" s="716"/>
      <c r="D52" s="716"/>
      <c r="E52" s="717"/>
      <c r="F52" s="696">
        <f>IF(กรอกข้อมูล!F22=0,"ไม่คุ้มครอง",70-กรอกข้อมูล!$C$5)</f>
        <v>10</v>
      </c>
      <c r="G52" s="697"/>
      <c r="H52" s="696">
        <f t="shared" si="0"/>
        <v>10</v>
      </c>
      <c r="I52" s="697"/>
      <c r="J52" s="702">
        <f>IF(กรอกข้อมูล!$F22=0,"ไม่คุ้มครอง",กรอกข้อมูล!D22)</f>
        <v>1000</v>
      </c>
      <c r="K52" s="703"/>
      <c r="L52" s="125">
        <f>IF(กรอกข้อมูล!F22=0,"ไม่คุ้มครอง",กรอกข้อมูล!F22)</f>
        <v>8706</v>
      </c>
      <c r="M52" s="30"/>
      <c r="N52" s="30"/>
      <c r="O52" s="30"/>
      <c r="P52" s="43"/>
      <c r="Q52" s="36"/>
      <c r="R52" s="33"/>
      <c r="S52" s="33"/>
      <c r="T52" s="30"/>
    </row>
    <row r="53" spans="1:20" x14ac:dyDescent="0.5">
      <c r="A53" s="37"/>
      <c r="B53" s="715" t="s">
        <v>70</v>
      </c>
      <c r="C53" s="716"/>
      <c r="D53" s="716"/>
      <c r="E53" s="717"/>
      <c r="F53" s="696">
        <f>IF(กรอกข้อมูล!F23=0,"ไม่คุ้มครอง",60-กรอกข้อมูล!$C$5)</f>
        <v>0</v>
      </c>
      <c r="G53" s="697"/>
      <c r="H53" s="696">
        <f t="shared" si="0"/>
        <v>0</v>
      </c>
      <c r="I53" s="697"/>
      <c r="J53" s="702">
        <f>IF(กรอกข้อมูล!$F23=0,"ไม่คุ้มครอง",กรอกข้อมูล!D23)</f>
        <v>1000</v>
      </c>
      <c r="K53" s="703"/>
      <c r="L53" s="125">
        <f>IF(กรอกข้อมูล!F23=0,"ไม่คุ้มครอง",กรอกข้อมูล!F23)</f>
        <v>2000</v>
      </c>
      <c r="M53" s="30"/>
      <c r="N53" s="30"/>
      <c r="O53" s="30"/>
      <c r="P53" s="43"/>
      <c r="Q53" s="36"/>
      <c r="R53" s="33"/>
      <c r="S53" s="33"/>
      <c r="T53" s="30"/>
    </row>
    <row r="54" spans="1:20" x14ac:dyDescent="0.5">
      <c r="A54" s="37"/>
      <c r="B54" s="715" t="s">
        <v>131</v>
      </c>
      <c r="C54" s="716"/>
      <c r="D54" s="716"/>
      <c r="E54" s="717"/>
      <c r="F54" s="696">
        <f>IF(กรอกข้อมูล!F24=0,"ไม่คุ้มครอง",64-กรอกข้อมูล!$C$5)</f>
        <v>4</v>
      </c>
      <c r="G54" s="697"/>
      <c r="H54" s="696">
        <f t="shared" si="0"/>
        <v>4</v>
      </c>
      <c r="I54" s="697"/>
      <c r="J54" s="702">
        <f>IF(กรอกข้อมูล!$F24=0,"ไม่คุ้มครอง",กรอกข้อมูล!D24)</f>
        <v>200000</v>
      </c>
      <c r="K54" s="703"/>
      <c r="L54" s="125">
        <f>IF(กรอกข้อมูล!F24=0,"ไม่คุ้มครอง",กรอกข้อมูล!F24)</f>
        <v>5606</v>
      </c>
      <c r="M54" s="30"/>
      <c r="N54" s="30"/>
      <c r="O54" s="30"/>
      <c r="P54" s="43"/>
      <c r="Q54" s="36"/>
      <c r="R54" s="33"/>
      <c r="S54" s="33"/>
      <c r="T54" s="30"/>
    </row>
    <row r="55" spans="1:20" x14ac:dyDescent="0.5">
      <c r="A55" s="37"/>
      <c r="B55" s="75" t="s">
        <v>132</v>
      </c>
      <c r="C55" s="76"/>
      <c r="D55" s="76"/>
      <c r="E55" s="77"/>
      <c r="F55" s="718" t="str">
        <f>IF(กรอกข้อมูล!F25=0,"ไม่คุ้มครอง",Cal!J21)</f>
        <v>ไม่คุ้มครอง</v>
      </c>
      <c r="G55" s="719"/>
      <c r="H55" s="718" t="str">
        <f t="shared" si="0"/>
        <v>ไม่คุ้มครอง</v>
      </c>
      <c r="I55" s="719"/>
      <c r="J55" s="720" t="str">
        <f>IF(กรอกข้อมูล!$F25=0,"ไม่คุ้มครอง",กรอกข้อมูล!D25)</f>
        <v>ไม่คุ้มครอง</v>
      </c>
      <c r="K55" s="721"/>
      <c r="L55" s="126" t="str">
        <f>IF(กรอกข้อมูล!F25=0,"ไม่คุ้มครอง",กรอกข้อมูล!F25)</f>
        <v>ไม่คุ้มครอง</v>
      </c>
      <c r="M55" s="30"/>
      <c r="N55" s="30"/>
      <c r="O55" s="30"/>
      <c r="P55" s="43"/>
      <c r="Q55" s="36"/>
      <c r="R55" s="33"/>
      <c r="S55" s="33"/>
      <c r="T55" s="30"/>
    </row>
    <row r="56" spans="1:20" x14ac:dyDescent="0.5">
      <c r="A56" s="37"/>
      <c r="B56" s="69"/>
      <c r="C56" s="69"/>
      <c r="D56" s="69"/>
      <c r="E56" s="69"/>
      <c r="F56" s="69"/>
      <c r="G56" s="69"/>
      <c r="H56" s="70"/>
      <c r="I56" s="73"/>
      <c r="J56" s="71" t="s">
        <v>71</v>
      </c>
      <c r="K56" s="71"/>
      <c r="L56" s="72">
        <f>SUM(L48:L53)</f>
        <v>18500</v>
      </c>
      <c r="M56" s="30"/>
      <c r="N56" s="30"/>
      <c r="O56" s="30"/>
      <c r="P56" s="43"/>
      <c r="Q56" s="36"/>
      <c r="R56" s="33"/>
      <c r="S56" s="33"/>
      <c r="T56" s="30"/>
    </row>
    <row r="57" spans="1:20" x14ac:dyDescent="0.5">
      <c r="A57" s="37"/>
      <c r="B57" s="69"/>
      <c r="C57" s="69"/>
      <c r="D57" s="69"/>
      <c r="E57" s="69"/>
      <c r="F57" s="69"/>
      <c r="G57" s="69"/>
      <c r="H57" s="78"/>
      <c r="I57" s="78"/>
      <c r="J57" s="79"/>
      <c r="K57" s="79"/>
      <c r="L57" s="80"/>
      <c r="M57" s="30"/>
      <c r="N57" s="30"/>
      <c r="O57" s="30"/>
      <c r="P57" s="43"/>
      <c r="Q57" s="36"/>
      <c r="R57" s="33"/>
      <c r="S57" s="33"/>
      <c r="T57" s="30"/>
    </row>
    <row r="58" spans="1:20" x14ac:dyDescent="0.5">
      <c r="A58" s="37"/>
      <c r="B58" s="69"/>
      <c r="C58" s="69"/>
      <c r="D58" s="69"/>
      <c r="E58" s="69"/>
      <c r="F58" s="69"/>
      <c r="G58" s="69"/>
      <c r="H58" s="78"/>
      <c r="I58" s="78"/>
      <c r="J58" s="79"/>
      <c r="K58" s="79"/>
      <c r="L58" s="80"/>
      <c r="M58" s="30"/>
      <c r="N58" s="30"/>
      <c r="O58" s="30"/>
      <c r="P58" s="43"/>
      <c r="Q58" s="36"/>
      <c r="R58" s="33"/>
      <c r="S58" s="33"/>
      <c r="T58" s="30"/>
    </row>
    <row r="59" spans="1:20" x14ac:dyDescent="0.5">
      <c r="A59" s="37"/>
      <c r="B59" s="69"/>
      <c r="C59" s="69"/>
      <c r="D59" s="69"/>
      <c r="E59" s="69"/>
      <c r="F59" s="69"/>
      <c r="G59" s="69"/>
      <c r="H59" s="78"/>
      <c r="I59" s="78"/>
      <c r="J59" s="79"/>
      <c r="K59" s="79"/>
      <c r="L59" s="80"/>
      <c r="M59" s="30"/>
      <c r="N59" s="30"/>
      <c r="O59" s="30"/>
      <c r="P59" s="43"/>
      <c r="Q59" s="36"/>
      <c r="R59" s="33"/>
      <c r="S59" s="33"/>
      <c r="T59" s="30"/>
    </row>
    <row r="60" spans="1:20" x14ac:dyDescent="0.5">
      <c r="A60" s="37"/>
      <c r="B60" s="32"/>
      <c r="C60" s="30"/>
      <c r="D60" s="30"/>
      <c r="E60" s="30"/>
      <c r="F60" s="30"/>
      <c r="G60" s="30"/>
      <c r="H60" s="30"/>
      <c r="I60" s="30"/>
      <c r="J60" s="30"/>
      <c r="K60" s="43"/>
      <c r="L60" s="36"/>
      <c r="M60" s="33"/>
      <c r="N60" s="33"/>
      <c r="O60" s="30"/>
    </row>
    <row r="61" spans="1:20" x14ac:dyDescent="0.5">
      <c r="A61" s="37"/>
      <c r="B61" s="32"/>
      <c r="C61" s="30"/>
      <c r="D61" s="30"/>
      <c r="E61" s="30"/>
      <c r="F61" s="30"/>
      <c r="G61" s="30"/>
      <c r="H61" s="30"/>
      <c r="I61" s="30"/>
      <c r="J61" s="30"/>
      <c r="K61" s="43"/>
      <c r="L61" s="36"/>
      <c r="M61" s="33"/>
      <c r="N61" s="33"/>
      <c r="O61" s="30"/>
    </row>
    <row r="62" spans="1:20" x14ac:dyDescent="0.5">
      <c r="A62" s="37"/>
      <c r="B62" s="32"/>
      <c r="C62" s="30"/>
      <c r="D62" s="30"/>
      <c r="E62" s="30"/>
      <c r="F62" s="30"/>
      <c r="G62" s="30"/>
      <c r="H62" s="30"/>
      <c r="I62" s="30"/>
      <c r="J62" s="30"/>
      <c r="K62" s="43"/>
      <c r="L62" s="36"/>
      <c r="M62" s="33"/>
      <c r="N62" s="33"/>
      <c r="O62" s="30"/>
    </row>
    <row r="63" spans="1:20" x14ac:dyDescent="0.5">
      <c r="A63" s="37"/>
      <c r="B63" s="32"/>
      <c r="C63" s="30"/>
      <c r="D63" s="30"/>
      <c r="E63" s="30"/>
      <c r="F63" s="30"/>
      <c r="G63" s="30"/>
      <c r="H63" s="30"/>
      <c r="I63" s="30"/>
      <c r="J63" s="30"/>
      <c r="K63" s="43"/>
      <c r="L63" s="36"/>
      <c r="M63" s="33"/>
      <c r="N63" s="33"/>
      <c r="O63" s="30"/>
    </row>
    <row r="64" spans="1:20" x14ac:dyDescent="0.5">
      <c r="A64" s="37"/>
      <c r="B64" s="32"/>
      <c r="C64" s="30"/>
      <c r="D64" s="30"/>
      <c r="E64" s="30"/>
      <c r="F64" s="30"/>
      <c r="G64" s="30"/>
      <c r="H64" s="30"/>
      <c r="I64" s="30"/>
      <c r="J64" s="30"/>
      <c r="K64" s="43"/>
      <c r="L64" s="36"/>
      <c r="M64" s="33"/>
      <c r="N64" s="33"/>
      <c r="O64" s="30"/>
    </row>
    <row r="65" spans="1:17" x14ac:dyDescent="0.5">
      <c r="A65" s="81" t="s">
        <v>72</v>
      </c>
      <c r="B65" s="32"/>
      <c r="C65" s="30"/>
      <c r="D65" s="30"/>
      <c r="E65" s="30"/>
      <c r="F65" s="30"/>
      <c r="G65" s="30"/>
      <c r="H65" s="30"/>
      <c r="I65" s="30"/>
      <c r="J65" s="30"/>
      <c r="K65" s="43"/>
      <c r="L65" s="36"/>
      <c r="M65" s="33"/>
      <c r="N65" s="33"/>
      <c r="O65" s="30"/>
    </row>
    <row r="66" spans="1:17" x14ac:dyDescent="0.5">
      <c r="A66" s="30"/>
      <c r="B66" s="32"/>
      <c r="C66" s="30"/>
      <c r="D66" s="30"/>
      <c r="E66" s="30"/>
      <c r="F66" s="30"/>
      <c r="G66" s="30"/>
      <c r="H66" s="30"/>
      <c r="I66" s="30"/>
      <c r="J66" s="30"/>
      <c r="K66" s="30"/>
      <c r="L66" s="30"/>
      <c r="M66" s="30"/>
      <c r="N66" s="33"/>
      <c r="O66" s="33"/>
      <c r="P66" s="30"/>
    </row>
    <row r="67" spans="1:17" x14ac:dyDescent="0.5">
      <c r="A67" s="52" t="s">
        <v>31</v>
      </c>
      <c r="C67" s="30"/>
      <c r="D67" s="30"/>
      <c r="E67" s="30"/>
      <c r="F67" s="30"/>
      <c r="G67" s="30"/>
      <c r="H67" s="28" t="s">
        <v>33</v>
      </c>
      <c r="J67" s="30"/>
      <c r="K67" s="30"/>
      <c r="L67" s="30"/>
      <c r="M67" s="30"/>
      <c r="N67" s="33"/>
      <c r="O67" s="33"/>
      <c r="P67" s="30"/>
    </row>
    <row r="68" spans="1:17" x14ac:dyDescent="0.5">
      <c r="A68" s="52" t="s">
        <v>46</v>
      </c>
      <c r="H68" s="2"/>
      <c r="I68" s="29" t="str">
        <f xml:space="preserve"> " (  "&amp;กรอกข้อมูล!G4&amp;"  )"</f>
        <v xml:space="preserve"> (  AL-Life Broker  )</v>
      </c>
    </row>
    <row r="69" spans="1:17" x14ac:dyDescent="0.5">
      <c r="A69" s="52" t="s">
        <v>7</v>
      </c>
      <c r="H69" s="28" t="s">
        <v>7</v>
      </c>
      <c r="J69" s="16" t="str">
        <f>กรอกข้อมูล!G6</f>
        <v>085-1509444</v>
      </c>
    </row>
    <row r="70" spans="1:17" x14ac:dyDescent="0.5">
      <c r="A70" s="52" t="s">
        <v>32</v>
      </c>
      <c r="B70" s="16"/>
      <c r="C70" s="16"/>
      <c r="D70" s="16"/>
      <c r="E70" s="16"/>
      <c r="F70" s="16"/>
      <c r="G70" s="16"/>
      <c r="H70" s="28" t="s">
        <v>34</v>
      </c>
      <c r="I70" s="16"/>
      <c r="J70" s="673">
        <f ca="1">NOW()</f>
        <v>43420.728843634257</v>
      </c>
      <c r="K70" s="673"/>
      <c r="L70" s="16"/>
      <c r="M70" s="16"/>
      <c r="N70" s="16"/>
      <c r="O70" s="16"/>
      <c r="P70" s="16"/>
      <c r="Q70" s="16"/>
    </row>
    <row r="71" spans="1:17" x14ac:dyDescent="0.5">
      <c r="A71" s="16"/>
      <c r="B71" s="16"/>
      <c r="D71" s="16"/>
      <c r="E71" s="16"/>
      <c r="F71" s="16"/>
      <c r="G71" s="16"/>
      <c r="H71" s="16"/>
      <c r="I71" s="16"/>
      <c r="J71" s="16"/>
      <c r="K71" s="16"/>
      <c r="M71" s="16"/>
      <c r="N71" s="16"/>
      <c r="O71" s="16"/>
      <c r="P71" s="16"/>
      <c r="Q71" s="16"/>
    </row>
    <row r="72" spans="1:17" ht="33" customHeight="1" x14ac:dyDescent="0.5">
      <c r="A72" s="706" t="s">
        <v>203</v>
      </c>
      <c r="B72" s="707"/>
      <c r="C72" s="707"/>
      <c r="D72" s="707"/>
      <c r="E72" s="707"/>
      <c r="F72" s="707"/>
      <c r="G72" s="707"/>
      <c r="H72" s="707"/>
      <c r="I72" s="707"/>
      <c r="J72" s="707"/>
      <c r="K72" s="707"/>
      <c r="L72" s="707"/>
      <c r="M72" s="16"/>
      <c r="N72" s="16"/>
      <c r="O72" s="18"/>
      <c r="P72" s="16"/>
    </row>
    <row r="73" spans="1:17" ht="25.5" customHeight="1" x14ac:dyDescent="0.5">
      <c r="A73" s="18" t="s">
        <v>195</v>
      </c>
      <c r="B73" s="58"/>
      <c r="C73" s="58"/>
      <c r="D73" s="58"/>
      <c r="E73" s="58"/>
      <c r="F73" s="58"/>
      <c r="G73" s="58"/>
      <c r="H73" s="58"/>
      <c r="I73" s="58"/>
      <c r="J73" s="58"/>
      <c r="K73" s="58"/>
      <c r="L73" s="58"/>
      <c r="M73" s="16"/>
      <c r="N73" s="16"/>
      <c r="O73" s="18"/>
      <c r="P73" s="16"/>
    </row>
    <row r="74" spans="1:17" x14ac:dyDescent="0.5">
      <c r="A74" s="16"/>
      <c r="B74" s="16"/>
      <c r="D74" s="16"/>
      <c r="E74" s="16"/>
      <c r="F74" s="16"/>
      <c r="G74" s="16"/>
      <c r="H74" s="16"/>
      <c r="I74" s="16"/>
      <c r="J74" s="16"/>
      <c r="L74" s="16"/>
      <c r="M74" s="16"/>
      <c r="N74" s="16"/>
      <c r="O74" s="16"/>
      <c r="P74" s="16"/>
    </row>
    <row r="75" spans="1:17" x14ac:dyDescent="0.5">
      <c r="A75" s="16"/>
      <c r="B75" s="16"/>
      <c r="C75" s="16"/>
      <c r="D75" s="16"/>
      <c r="E75" s="16"/>
      <c r="F75" s="16"/>
      <c r="G75" s="16"/>
      <c r="H75" s="16"/>
      <c r="I75" s="16"/>
      <c r="J75" s="16"/>
      <c r="K75" s="21"/>
      <c r="L75" s="16"/>
      <c r="M75" s="16"/>
      <c r="N75" s="16"/>
      <c r="O75" s="16"/>
      <c r="P75" s="16"/>
    </row>
    <row r="76" spans="1:17" x14ac:dyDescent="0.5">
      <c r="A76" s="16"/>
      <c r="B76" s="16"/>
      <c r="D76" s="16"/>
      <c r="E76" s="16"/>
      <c r="F76" s="16"/>
      <c r="G76" s="16"/>
      <c r="H76" s="16"/>
      <c r="I76" s="16"/>
      <c r="J76" s="16"/>
      <c r="M76" s="16"/>
      <c r="N76" s="16"/>
      <c r="O76" s="16"/>
      <c r="P76" s="16"/>
    </row>
    <row r="77" spans="1:17" x14ac:dyDescent="0.5">
      <c r="A77" s="16"/>
      <c r="B77" s="16"/>
      <c r="C77" s="16"/>
      <c r="D77" s="16"/>
      <c r="E77" s="16"/>
      <c r="F77" s="16"/>
      <c r="G77" s="16"/>
      <c r="H77" s="16"/>
      <c r="I77" s="16"/>
      <c r="J77" s="18"/>
      <c r="L77" s="16"/>
      <c r="M77" s="16"/>
      <c r="N77" s="16"/>
      <c r="O77" s="16"/>
      <c r="P77" s="16"/>
    </row>
    <row r="78" spans="1:17" x14ac:dyDescent="0.5">
      <c r="A78" s="16"/>
      <c r="B78" s="16"/>
      <c r="D78" s="16"/>
      <c r="E78" s="16"/>
      <c r="F78" s="16"/>
      <c r="G78" s="16"/>
      <c r="H78" s="16"/>
      <c r="I78" s="16"/>
      <c r="J78" s="16"/>
      <c r="M78" s="16"/>
      <c r="O78" s="16"/>
      <c r="P78" s="16"/>
    </row>
    <row r="79" spans="1:17" x14ac:dyDescent="0.5">
      <c r="A79" s="16"/>
      <c r="B79" s="16"/>
      <c r="C79" s="16"/>
      <c r="D79" s="16"/>
      <c r="E79" s="16"/>
      <c r="F79" s="16"/>
      <c r="G79" s="16"/>
      <c r="H79" s="16"/>
      <c r="I79" s="16"/>
      <c r="J79" s="16"/>
      <c r="K79" s="16"/>
      <c r="L79" s="16"/>
      <c r="M79" s="16"/>
      <c r="N79" s="16"/>
      <c r="O79" s="16"/>
      <c r="P79" s="16"/>
    </row>
  </sheetData>
  <mergeCells count="39">
    <mergeCell ref="J53:K53"/>
    <mergeCell ref="H53:I53"/>
    <mergeCell ref="B50:E50"/>
    <mergeCell ref="B51:E51"/>
    <mergeCell ref="B52:E52"/>
    <mergeCell ref="J50:K50"/>
    <mergeCell ref="J51:K51"/>
    <mergeCell ref="J52:K52"/>
    <mergeCell ref="H50:I50"/>
    <mergeCell ref="F51:G51"/>
    <mergeCell ref="F52:G52"/>
    <mergeCell ref="H55:I55"/>
    <mergeCell ref="J55:K55"/>
    <mergeCell ref="B54:E54"/>
    <mergeCell ref="F54:G54"/>
    <mergeCell ref="H54:I54"/>
    <mergeCell ref="J54:K54"/>
    <mergeCell ref="J70:K70"/>
    <mergeCell ref="A72:L72"/>
    <mergeCell ref="A40:L40"/>
    <mergeCell ref="F47:G47"/>
    <mergeCell ref="H47:I47"/>
    <mergeCell ref="J47:K47"/>
    <mergeCell ref="F48:G48"/>
    <mergeCell ref="F49:G49"/>
    <mergeCell ref="B47:E47"/>
    <mergeCell ref="B49:E49"/>
    <mergeCell ref="B53:E53"/>
    <mergeCell ref="H51:I51"/>
    <mergeCell ref="H52:I52"/>
    <mergeCell ref="F50:G50"/>
    <mergeCell ref="F53:G53"/>
    <mergeCell ref="F55:G55"/>
    <mergeCell ref="A1:L1"/>
    <mergeCell ref="H49:I49"/>
    <mergeCell ref="H48:I48"/>
    <mergeCell ref="J48:K48"/>
    <mergeCell ref="J49:K49"/>
    <mergeCell ref="A44:L44"/>
  </mergeCells>
  <phoneticPr fontId="26" type="noConversion"/>
  <printOptions horizontalCentered="1"/>
  <pageMargins left="0.35433070866141736" right="0.11811023622047245" top="0.43307086614173229" bottom="0.31496062992125984" header="0.31496062992125984" footer="0.19685039370078741"/>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17</vt:i4>
      </vt:variant>
      <vt:variant>
        <vt:lpstr>ช่วงที่มีชื่อ</vt:lpstr>
      </vt:variant>
      <vt:variant>
        <vt:i4>5</vt:i4>
      </vt:variant>
    </vt:vector>
  </HeadingPairs>
  <TitlesOfParts>
    <vt:vector size="22" baseType="lpstr">
      <vt:lpstr>12PL+Non-G</vt:lpstr>
      <vt:lpstr>12PL</vt:lpstr>
      <vt:lpstr>WPD01</vt:lpstr>
      <vt:lpstr>WPDD01</vt:lpstr>
      <vt:lpstr>Premium&amp;Maturity</vt:lpstr>
      <vt:lpstr>TABCV(Male)</vt:lpstr>
      <vt:lpstr>TABCV(Female)</vt:lpstr>
      <vt:lpstr>Rate Rider</vt:lpstr>
      <vt:lpstr>cancer</vt:lpstr>
      <vt:lpstr>Cal</vt:lpstr>
      <vt:lpstr>วิธีการใช้งาน</vt:lpstr>
      <vt:lpstr>กรอกข้อมูล</vt:lpstr>
      <vt:lpstr>ตารางแสดงผลประโยชน์</vt:lpstr>
      <vt:lpstr>ผลประโยชน์ (Rider)</vt:lpstr>
      <vt:lpstr>ผลประโยชน์ (cancer)</vt:lpstr>
      <vt:lpstr>สรุปผลประโยชน์</vt:lpstr>
      <vt:lpstr>สรุปผลประโยชน์ (รวมทั้งหมด)</vt:lpstr>
      <vt:lpstr>ตารางแสดงผลประโยชน์!Print_Area</vt:lpstr>
      <vt:lpstr>'ผลประโยชน์ (cancer)'!Print_Area</vt:lpstr>
      <vt:lpstr>'ผลประโยชน์ (Rider)'!Print_Area</vt:lpstr>
      <vt:lpstr>สรุปผลประโยชน์!Print_Area</vt:lpstr>
      <vt:lpstr>'สรุปผลประโยชน์ (รวมทั้งหมด)'!Print_Area</vt:lpstr>
    </vt:vector>
  </TitlesOfParts>
  <Company>Krungthai AXA Life Insurance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maneesaola</dc:creator>
  <cp:lastModifiedBy>Lenovo</cp:lastModifiedBy>
  <cp:lastPrinted>2018-10-19T00:55:21Z</cp:lastPrinted>
  <dcterms:created xsi:type="dcterms:W3CDTF">2009-03-20T03:35:03Z</dcterms:created>
  <dcterms:modified xsi:type="dcterms:W3CDTF">2018-11-16T10:30:12Z</dcterms:modified>
</cp:coreProperties>
</file>